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945" windowHeight="11925" tabRatio="1000" activeTab="9"/>
  </bookViews>
  <sheets>
    <sheet name="封面" sheetId="164" r:id="rId1"/>
    <sheet name="附表1-1" sheetId="19" r:id="rId2"/>
    <sheet name="附表1-2" sheetId="21" r:id="rId3"/>
    <sheet name="附表1-3" sheetId="165" r:id="rId4"/>
    <sheet name="附表1-4" sheetId="22" r:id="rId5"/>
    <sheet name="附表1-5" sheetId="23" r:id="rId6"/>
    <sheet name="附表1-6" sheetId="24" r:id="rId7"/>
    <sheet name="附表1-7" sheetId="168" r:id="rId8"/>
    <sheet name="附表1-8" sheetId="169" r:id="rId9"/>
    <sheet name="附表1-9" sheetId="25" r:id="rId10"/>
    <sheet name="附表1-10" sheetId="26" r:id="rId11"/>
    <sheet name="附表1-11" sheetId="27" r:id="rId12"/>
    <sheet name="附表1-12" sheetId="166" r:id="rId13"/>
    <sheet name="附表1-13" sheetId="29" r:id="rId14"/>
    <sheet name="附表1-14" sheetId="28" r:id="rId15"/>
    <sheet name="附表1-15" sheetId="30" r:id="rId16"/>
    <sheet name="附表1-16" sheetId="31" r:id="rId17"/>
    <sheet name="附表1-17" sheetId="32" r:id="rId18"/>
    <sheet name="附表1-18" sheetId="33" r:id="rId19"/>
    <sheet name="附表1-19" sheetId="34" r:id="rId20"/>
    <sheet name="附表1-20" sheetId="35" r:id="rId21"/>
    <sheet name="附表1-21" sheetId="36" r:id="rId22"/>
    <sheet name="附表1-22" sheetId="37" r:id="rId23"/>
    <sheet name="附表1-23" sheetId="96" r:id="rId24"/>
    <sheet name="附表5-1" sheetId="158" r:id="rId25"/>
    <sheet name="附表5-2" sheetId="170" r:id="rId26"/>
    <sheet name="附表5-3" sheetId="160" r:id="rId27"/>
    <sheet name="附表5-4" sheetId="167" r:id="rId28"/>
  </sheets>
  <externalReferences>
    <externalReference r:id="rId29"/>
    <externalReference r:id="rId30"/>
  </externalReferences>
  <definedNames>
    <definedName name="_xlnm._FilterDatabase" localSheetId="23" hidden="1">'附表1-23'!$A$5:$E$91</definedName>
    <definedName name="_xlnm._FilterDatabase" localSheetId="6" hidden="1">'附表1-6'!$A$4:$G$80</definedName>
    <definedName name="_Order1" hidden="1">255</definedName>
    <definedName name="_Order2" hidden="1">255</definedName>
    <definedName name="Database" localSheetId="12">#REF!</definedName>
    <definedName name="Database" localSheetId="3">#REF!</definedName>
    <definedName name="Database" localSheetId="7">#REF!</definedName>
    <definedName name="Database" localSheetId="27">#REF!</definedName>
    <definedName name="Database">#REF!</definedName>
    <definedName name="database2" localSheetId="12">#REF!</definedName>
    <definedName name="database2" localSheetId="3">#REF!</definedName>
    <definedName name="database2" localSheetId="7">#REF!</definedName>
    <definedName name="database2" localSheetId="27">#REF!</definedName>
    <definedName name="database2">#REF!</definedName>
    <definedName name="database3" localSheetId="12">#REF!</definedName>
    <definedName name="database3" localSheetId="3">#REF!</definedName>
    <definedName name="database3" localSheetId="7">#REF!</definedName>
    <definedName name="database3" localSheetId="27">#REF!</definedName>
    <definedName name="database3">#REF!</definedName>
    <definedName name="gxxe2003">'[1]P1012001'!$A$6:$E$117</definedName>
    <definedName name="hhhh" localSheetId="12">#REF!</definedName>
    <definedName name="hhhh" localSheetId="3">#REF!</definedName>
    <definedName name="hhhh" localSheetId="7">#REF!</definedName>
    <definedName name="hhhh" localSheetId="27">#REF!</definedName>
    <definedName name="hhhh">#REF!</definedName>
    <definedName name="kkkk" localSheetId="12">#REF!</definedName>
    <definedName name="kkkk" localSheetId="3">#REF!</definedName>
    <definedName name="kkkk" localSheetId="7">#REF!</definedName>
    <definedName name="kkkk" localSheetId="27">#REF!</definedName>
    <definedName name="kkkk">#REF!</definedName>
    <definedName name="_xlnm.Print_Area" localSheetId="0">封面!$A$1:$C$37</definedName>
    <definedName name="_xlnm.Print_Titles" localSheetId="1">'附表1-1'!$1:$4</definedName>
    <definedName name="_xlnm.Print_Titles" localSheetId="10">'附表1-10'!$1:$4</definedName>
    <definedName name="_xlnm.Print_Titles" localSheetId="11">'附表1-11'!$1:$4</definedName>
    <definedName name="_xlnm.Print_Titles" localSheetId="12">'附表1-12'!$1:$4</definedName>
    <definedName name="_xlnm.Print_Titles" localSheetId="13">'附表1-13'!$1:$4</definedName>
    <definedName name="_xlnm.Print_Titles" localSheetId="14">'附表1-14'!$1:$4</definedName>
    <definedName name="_xlnm.Print_Titles" localSheetId="15">'附表1-15'!$1:$4</definedName>
    <definedName name="_xlnm.Print_Titles" localSheetId="16">'附表1-16'!$1:$4</definedName>
    <definedName name="_xlnm.Print_Titles" localSheetId="17">'附表1-17'!$1:$4</definedName>
    <definedName name="_xlnm.Print_Titles" localSheetId="18">'附表1-18'!$1:$4</definedName>
    <definedName name="_xlnm.Print_Titles" localSheetId="19">'附表1-19'!$1:$4</definedName>
    <definedName name="_xlnm.Print_Titles" localSheetId="2">'附表1-2'!$1:$4</definedName>
    <definedName name="_xlnm.Print_Titles" localSheetId="20">'附表1-20'!$1:$4</definedName>
    <definedName name="_xlnm.Print_Titles" localSheetId="21">'附表1-21'!$1:$4</definedName>
    <definedName name="_xlnm.Print_Titles" localSheetId="22">'附表1-22'!$1:$4</definedName>
    <definedName name="_xlnm.Print_Titles" localSheetId="23">'附表1-23'!$1:$5</definedName>
    <definedName name="_xlnm.Print_Titles" localSheetId="3">'附表1-3'!$1:$4</definedName>
    <definedName name="_xlnm.Print_Titles" localSheetId="4">'附表1-4'!$1:$4</definedName>
    <definedName name="_xlnm.Print_Titles" localSheetId="5">'附表1-5'!$1:$4</definedName>
    <definedName name="_xlnm.Print_Titles" localSheetId="6">'附表1-6'!$1:$4</definedName>
    <definedName name="_xlnm.Print_Titles" localSheetId="7">'附表1-7'!$1:$4</definedName>
    <definedName name="_xlnm.Print_Titles" localSheetId="9">'附表1-9'!$1:$4</definedName>
    <definedName name="_xlnm.Print_Titles">#N/A</definedName>
    <definedName name="UU" localSheetId="12">#REF!</definedName>
    <definedName name="UU" localSheetId="3">#REF!</definedName>
    <definedName name="UU" localSheetId="7">#REF!</definedName>
    <definedName name="UU" localSheetId="27">#REF!</definedName>
    <definedName name="UU">#REF!</definedName>
    <definedName name="YY" localSheetId="12">#REF!</definedName>
    <definedName name="YY" localSheetId="3">#REF!</definedName>
    <definedName name="YY" localSheetId="7">#REF!</definedName>
    <definedName name="YY" localSheetId="27">#REF!</definedName>
    <definedName name="YY">#REF!</definedName>
    <definedName name="地区名称" localSheetId="12">#REF!</definedName>
    <definedName name="地区名称" localSheetId="3">#REF!</definedName>
    <definedName name="地区名称" localSheetId="7">#REF!</definedName>
    <definedName name="地区名称" localSheetId="27">#REF!</definedName>
    <definedName name="地区名称">#REF!</definedName>
    <definedName name="福州" localSheetId="12">#REF!</definedName>
    <definedName name="福州" localSheetId="3">#REF!</definedName>
    <definedName name="福州" localSheetId="7">#REF!</definedName>
    <definedName name="福州" localSheetId="27">#REF!</definedName>
    <definedName name="福州">#REF!</definedName>
    <definedName name="汇率" localSheetId="12">#REF!</definedName>
    <definedName name="汇率" localSheetId="3">#REF!</definedName>
    <definedName name="汇率" localSheetId="7">#REF!</definedName>
    <definedName name="汇率" localSheetId="27">#REF!</definedName>
    <definedName name="汇率">#REF!</definedName>
    <definedName name="全额差额比例" localSheetId="12">'[2]C01-1'!#REF!</definedName>
    <definedName name="全额差额比例" localSheetId="3">'[2]C01-1'!#REF!</definedName>
    <definedName name="全额差额比例" localSheetId="7">'[2]C01-1'!#REF!</definedName>
    <definedName name="全额差额比例" localSheetId="8">'[2]C01-1'!#REF!</definedName>
    <definedName name="全额差额比例" localSheetId="27">'[2]C01-1'!#REF!</definedName>
    <definedName name="全额差额比例">'[2]C01-1'!#REF!</definedName>
    <definedName name="生产列1" localSheetId="12">#REF!</definedName>
    <definedName name="生产列1" localSheetId="3">#REF!</definedName>
    <definedName name="生产列1" localSheetId="7">#REF!</definedName>
    <definedName name="生产列1" localSheetId="27">#REF!</definedName>
    <definedName name="生产列1">#REF!</definedName>
    <definedName name="生产列11" localSheetId="12">#REF!</definedName>
    <definedName name="生产列11" localSheetId="3">#REF!</definedName>
    <definedName name="生产列11" localSheetId="7">#REF!</definedName>
    <definedName name="生产列11" localSheetId="27">#REF!</definedName>
    <definedName name="生产列11">#REF!</definedName>
    <definedName name="生产列15" localSheetId="12">#REF!</definedName>
    <definedName name="生产列15" localSheetId="3">#REF!</definedName>
    <definedName name="生产列15" localSheetId="7">#REF!</definedName>
    <definedName name="生产列15" localSheetId="27">#REF!</definedName>
    <definedName name="生产列15">#REF!</definedName>
    <definedName name="生产列16" localSheetId="12">#REF!</definedName>
    <definedName name="生产列16" localSheetId="3">#REF!</definedName>
    <definedName name="生产列16" localSheetId="7">#REF!</definedName>
    <definedName name="生产列16" localSheetId="27">#REF!</definedName>
    <definedName name="生产列16">#REF!</definedName>
    <definedName name="生产列17" localSheetId="12">#REF!</definedName>
    <definedName name="生产列17" localSheetId="3">#REF!</definedName>
    <definedName name="生产列17" localSheetId="7">#REF!</definedName>
    <definedName name="生产列17" localSheetId="27">#REF!</definedName>
    <definedName name="生产列17">#REF!</definedName>
    <definedName name="生产列19" localSheetId="12">#REF!</definedName>
    <definedName name="生产列19" localSheetId="3">#REF!</definedName>
    <definedName name="生产列19" localSheetId="7">#REF!</definedName>
    <definedName name="生产列19" localSheetId="27">#REF!</definedName>
    <definedName name="生产列19">#REF!</definedName>
    <definedName name="生产列2" localSheetId="12">#REF!</definedName>
    <definedName name="生产列2" localSheetId="3">#REF!</definedName>
    <definedName name="生产列2" localSheetId="7">#REF!</definedName>
    <definedName name="生产列2" localSheetId="27">#REF!</definedName>
    <definedName name="生产列2">#REF!</definedName>
    <definedName name="生产列20" localSheetId="12">#REF!</definedName>
    <definedName name="生产列20" localSheetId="3">#REF!</definedName>
    <definedName name="生产列20" localSheetId="7">#REF!</definedName>
    <definedName name="生产列20" localSheetId="27">#REF!</definedName>
    <definedName name="生产列20">#REF!</definedName>
    <definedName name="生产列3" localSheetId="12">#REF!</definedName>
    <definedName name="生产列3" localSheetId="3">#REF!</definedName>
    <definedName name="生产列3" localSheetId="7">#REF!</definedName>
    <definedName name="生产列3" localSheetId="27">#REF!</definedName>
    <definedName name="生产列3">#REF!</definedName>
    <definedName name="生产列4" localSheetId="12">#REF!</definedName>
    <definedName name="生产列4" localSheetId="3">#REF!</definedName>
    <definedName name="生产列4" localSheetId="7">#REF!</definedName>
    <definedName name="生产列4" localSheetId="27">#REF!</definedName>
    <definedName name="生产列4">#REF!</definedName>
    <definedName name="生产列5" localSheetId="12">#REF!</definedName>
    <definedName name="生产列5" localSheetId="3">#REF!</definedName>
    <definedName name="生产列5" localSheetId="7">#REF!</definedName>
    <definedName name="生产列5" localSheetId="27">#REF!</definedName>
    <definedName name="生产列5">#REF!</definedName>
    <definedName name="生产列6" localSheetId="12">#REF!</definedName>
    <definedName name="生产列6" localSheetId="3">#REF!</definedName>
    <definedName name="生产列6" localSheetId="7">#REF!</definedName>
    <definedName name="生产列6" localSheetId="27">#REF!</definedName>
    <definedName name="生产列6">#REF!</definedName>
    <definedName name="生产列7" localSheetId="12">#REF!</definedName>
    <definedName name="生产列7" localSheetId="3">#REF!</definedName>
    <definedName name="生产列7" localSheetId="7">#REF!</definedName>
    <definedName name="生产列7" localSheetId="27">#REF!</definedName>
    <definedName name="生产列7">#REF!</definedName>
    <definedName name="生产列8" localSheetId="12">#REF!</definedName>
    <definedName name="生产列8" localSheetId="3">#REF!</definedName>
    <definedName name="生产列8" localSheetId="7">#REF!</definedName>
    <definedName name="生产列8" localSheetId="27">#REF!</definedName>
    <definedName name="生产列8">#REF!</definedName>
    <definedName name="生产列9" localSheetId="12">#REF!</definedName>
    <definedName name="生产列9" localSheetId="3">#REF!</definedName>
    <definedName name="生产列9" localSheetId="7">#REF!</definedName>
    <definedName name="生产列9" localSheetId="27">#REF!</definedName>
    <definedName name="生产列9">#REF!</definedName>
    <definedName name="生产期" localSheetId="12">#REF!</definedName>
    <definedName name="生产期" localSheetId="3">#REF!</definedName>
    <definedName name="生产期" localSheetId="7">#REF!</definedName>
    <definedName name="生产期" localSheetId="27">#REF!</definedName>
    <definedName name="生产期">#REF!</definedName>
    <definedName name="生产期1" localSheetId="12">#REF!</definedName>
    <definedName name="生产期1" localSheetId="3">#REF!</definedName>
    <definedName name="生产期1" localSheetId="7">#REF!</definedName>
    <definedName name="生产期1" localSheetId="27">#REF!</definedName>
    <definedName name="生产期1">#REF!</definedName>
    <definedName name="生产期11" localSheetId="12">#REF!</definedName>
    <definedName name="生产期11" localSheetId="3">#REF!</definedName>
    <definedName name="生产期11" localSheetId="7">#REF!</definedName>
    <definedName name="生产期11" localSheetId="27">#REF!</definedName>
    <definedName name="生产期11">#REF!</definedName>
    <definedName name="生产期15" localSheetId="12">#REF!</definedName>
    <definedName name="生产期15" localSheetId="3">#REF!</definedName>
    <definedName name="生产期15" localSheetId="7">#REF!</definedName>
    <definedName name="生产期15" localSheetId="27">#REF!</definedName>
    <definedName name="生产期15">#REF!</definedName>
    <definedName name="生产期16" localSheetId="12">#REF!</definedName>
    <definedName name="生产期16" localSheetId="3">#REF!</definedName>
    <definedName name="生产期16" localSheetId="7">#REF!</definedName>
    <definedName name="生产期16" localSheetId="27">#REF!</definedName>
    <definedName name="生产期16">#REF!</definedName>
    <definedName name="生产期17" localSheetId="12">#REF!</definedName>
    <definedName name="生产期17" localSheetId="3">#REF!</definedName>
    <definedName name="生产期17" localSheetId="7">#REF!</definedName>
    <definedName name="生产期17" localSheetId="27">#REF!</definedName>
    <definedName name="生产期17">#REF!</definedName>
    <definedName name="生产期19" localSheetId="12">#REF!</definedName>
    <definedName name="生产期19" localSheetId="3">#REF!</definedName>
    <definedName name="生产期19" localSheetId="7">#REF!</definedName>
    <definedName name="生产期19" localSheetId="27">#REF!</definedName>
    <definedName name="生产期19">#REF!</definedName>
    <definedName name="生产期2" localSheetId="12">#REF!</definedName>
    <definedName name="生产期2" localSheetId="3">#REF!</definedName>
    <definedName name="生产期2" localSheetId="7">#REF!</definedName>
    <definedName name="生产期2" localSheetId="27">#REF!</definedName>
    <definedName name="生产期2">#REF!</definedName>
    <definedName name="生产期20" localSheetId="12">#REF!</definedName>
    <definedName name="生产期20" localSheetId="3">#REF!</definedName>
    <definedName name="生产期20" localSheetId="7">#REF!</definedName>
    <definedName name="生产期20" localSheetId="27">#REF!</definedName>
    <definedName name="生产期20">#REF!</definedName>
    <definedName name="生产期3" localSheetId="12">#REF!</definedName>
    <definedName name="生产期3" localSheetId="3">#REF!</definedName>
    <definedName name="生产期3" localSheetId="7">#REF!</definedName>
    <definedName name="生产期3" localSheetId="27">#REF!</definedName>
    <definedName name="生产期3">#REF!</definedName>
    <definedName name="生产期4" localSheetId="12">#REF!</definedName>
    <definedName name="生产期4" localSheetId="3">#REF!</definedName>
    <definedName name="生产期4" localSheetId="7">#REF!</definedName>
    <definedName name="生产期4" localSheetId="27">#REF!</definedName>
    <definedName name="生产期4">#REF!</definedName>
    <definedName name="生产期5" localSheetId="12">#REF!</definedName>
    <definedName name="生产期5" localSheetId="3">#REF!</definedName>
    <definedName name="生产期5" localSheetId="7">#REF!</definedName>
    <definedName name="生产期5" localSheetId="27">#REF!</definedName>
    <definedName name="生产期5">#REF!</definedName>
    <definedName name="生产期6" localSheetId="12">#REF!</definedName>
    <definedName name="生产期6" localSheetId="3">#REF!</definedName>
    <definedName name="生产期6" localSheetId="7">#REF!</definedName>
    <definedName name="生产期6" localSheetId="27">#REF!</definedName>
    <definedName name="生产期6">#REF!</definedName>
    <definedName name="生产期7" localSheetId="12">#REF!</definedName>
    <definedName name="生产期7" localSheetId="3">#REF!</definedName>
    <definedName name="生产期7" localSheetId="7">#REF!</definedName>
    <definedName name="生产期7" localSheetId="27">#REF!</definedName>
    <definedName name="生产期7">#REF!</definedName>
    <definedName name="生产期8" localSheetId="12">#REF!</definedName>
    <definedName name="生产期8" localSheetId="3">#REF!</definedName>
    <definedName name="生产期8" localSheetId="7">#REF!</definedName>
    <definedName name="生产期8" localSheetId="27">#REF!</definedName>
    <definedName name="生产期8">#REF!</definedName>
    <definedName name="生产期9" localSheetId="12">#REF!</definedName>
    <definedName name="生产期9" localSheetId="3">#REF!</definedName>
    <definedName name="生产期9" localSheetId="7">#REF!</definedName>
    <definedName name="生产期9" localSheetId="27">#REF!</definedName>
    <definedName name="生产期9">#REF!</definedName>
    <definedName name="体制上解" localSheetId="12">#REF!</definedName>
    <definedName name="体制上解" localSheetId="3">#REF!</definedName>
    <definedName name="体制上解" localSheetId="7">#REF!</definedName>
    <definedName name="体制上解" localSheetId="27">#REF!</definedName>
    <definedName name="体制上解">#REF!</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<sst xmlns="http://schemas.openxmlformats.org/spreadsheetml/2006/main" count="1385" uniqueCount="906">
  <si>
    <t>附件1：</t>
  </si>
  <si>
    <t>2022年度预决算公开目录</t>
  </si>
  <si>
    <t>一、政府预算公开情况</t>
  </si>
  <si>
    <t>归属级次</t>
  </si>
  <si>
    <t>1、</t>
  </si>
  <si>
    <t>附表1-1：2022年度一般公共预算收入预算表</t>
  </si>
  <si>
    <t>省、市、县</t>
  </si>
  <si>
    <t>2、</t>
  </si>
  <si>
    <t>附表1-2：2022年度一般公共预算支出预算表</t>
  </si>
  <si>
    <t>3、</t>
  </si>
  <si>
    <t>附表1-3：2022年度本级一般公共预算收入预算表</t>
  </si>
  <si>
    <t>省、市</t>
  </si>
  <si>
    <t>4、</t>
  </si>
  <si>
    <t>附表1-4：2022年度本级一般公共预算支出预算表</t>
  </si>
  <si>
    <t>5、</t>
  </si>
  <si>
    <t>附表1-5：2022年度本级一般公共预算支出经济分类情况表</t>
  </si>
  <si>
    <t>6、</t>
  </si>
  <si>
    <t>附表1-6：2022年度本级一般公共预算基本支出经济分类情况表</t>
  </si>
  <si>
    <t>7、</t>
  </si>
  <si>
    <t>附表1-7：2022年度一般公共预算对下税收返还和转移支付预算表（分项目）</t>
  </si>
  <si>
    <t>8、</t>
  </si>
  <si>
    <t>附表1-8：2022年度一般公共预算对下税收返还和转移支付预算表（分地区）</t>
  </si>
  <si>
    <t>9、</t>
  </si>
  <si>
    <t>附表1-9：2022年度本级一般公共预算“三公”经费支出预算表</t>
  </si>
  <si>
    <t>10、</t>
  </si>
  <si>
    <t>附表1-10：2022年度政府性基金收入预算表</t>
  </si>
  <si>
    <t>11、</t>
  </si>
  <si>
    <t>附表1-11：2022年度政府性基金支出预算表</t>
  </si>
  <si>
    <t>12、</t>
  </si>
  <si>
    <t>附表1-12：2022年度本级政府性基金收入预算表</t>
  </si>
  <si>
    <t>13、</t>
  </si>
  <si>
    <t>附表1-13：2022年度本级政府性基金支出预算表</t>
  </si>
  <si>
    <t>14、</t>
  </si>
  <si>
    <t>附表1-14：2022年度政府性基金转移支付预算表</t>
  </si>
  <si>
    <t>15、</t>
  </si>
  <si>
    <t>附表1-15：2022年度国有资本经营收入预算表</t>
  </si>
  <si>
    <t>16、</t>
  </si>
  <si>
    <t>附表1-16：2022年度国有资本经营支出预算表</t>
  </si>
  <si>
    <t>17、</t>
  </si>
  <si>
    <t>附表1-17：2022年度本级国有资本经营收入预算表</t>
  </si>
  <si>
    <t>18、</t>
  </si>
  <si>
    <t>附表1-18：2022年度本级国有资本经营支出预算表</t>
  </si>
  <si>
    <t>19、</t>
  </si>
  <si>
    <t>附表1-19：2022年度社会保险基金预算收入表</t>
  </si>
  <si>
    <t>20、</t>
  </si>
  <si>
    <t>附表1-20：2022年度社会保险基金预算支出表</t>
  </si>
  <si>
    <t>21、</t>
  </si>
  <si>
    <t>附表1-21：2022年度本级社会保险基金预算收入表</t>
  </si>
  <si>
    <t>22、</t>
  </si>
  <si>
    <t>附表1-22：2022年度本级社会保险基金预算支出表</t>
  </si>
  <si>
    <t>23、</t>
  </si>
  <si>
    <t>附表1-23：2022年度本级财政专项资金管理清单目录</t>
  </si>
  <si>
    <t>省</t>
  </si>
  <si>
    <t>五、政府债务公开情况</t>
  </si>
  <si>
    <t>附表5-1：2021年度政府一般债务余额和限额情况表</t>
  </si>
  <si>
    <t>附表5-2：2021年度本级政府一般债务余额和限额情况表</t>
  </si>
  <si>
    <t>附表5-3：2021年度政府专项债务余额和限额情况表</t>
  </si>
  <si>
    <t>附表5-4：2021年度本级政府专项债务余额和限额情况表</t>
  </si>
  <si>
    <t>六、政府预决算相关重要事项说明</t>
  </si>
  <si>
    <t>附表6：政府预决算相关重要事项说明</t>
  </si>
  <si>
    <t>备注：模板包含政府预算23张、政府决算22张、部门预算12张、部门决算10张、政府债务4张共71张以及部门预决算说明、政府预决算相关重要事项说明文字范本各1套，各市、县（区）结合实际情况公开本地区预决算信息。</t>
  </si>
  <si>
    <t>附表1-1</t>
  </si>
  <si>
    <t>2022年度一般公共预算收入预算表</t>
  </si>
  <si>
    <t>单位：万元</t>
  </si>
  <si>
    <t>收入项目</t>
  </si>
  <si>
    <t>当年预算数</t>
  </si>
  <si>
    <t>上年预算数</t>
  </si>
  <si>
    <t>当年预算数为上年预算数的％</t>
  </si>
  <si>
    <t>一、税收收入</t>
  </si>
  <si>
    <t xml:space="preserve">    增值税</t>
  </si>
  <si>
    <t xml:space="preserve">    消费税</t>
  </si>
  <si>
    <t xml:space="preserve">    企业所得税</t>
  </si>
  <si>
    <t xml:space="preserve">    企业所得税退税</t>
  </si>
  <si>
    <t xml:space="preserve">    个人所得税</t>
  </si>
  <si>
    <t xml:space="preserve">    资源税</t>
  </si>
  <si>
    <t xml:space="preserve">    城市维护建设税</t>
  </si>
  <si>
    <t xml:space="preserve">    房产税</t>
  </si>
  <si>
    <t xml:space="preserve">    印花税</t>
  </si>
  <si>
    <t xml:space="preserve">    城镇土地使用税</t>
  </si>
  <si>
    <t xml:space="preserve">    土地增值税</t>
  </si>
  <si>
    <t xml:space="preserve">    车船税</t>
  </si>
  <si>
    <t xml:space="preserve">    耕地占用税</t>
  </si>
  <si>
    <t xml:space="preserve">    契税</t>
  </si>
  <si>
    <t xml:space="preserve">    烟叶税</t>
  </si>
  <si>
    <t xml:space="preserve">    环保税</t>
  </si>
  <si>
    <t>二、非税收入</t>
  </si>
  <si>
    <t xml:space="preserve">    专项收入</t>
  </si>
  <si>
    <t xml:space="preserve">    行政事业性收费收入</t>
  </si>
  <si>
    <t xml:space="preserve">    罚没收入</t>
  </si>
  <si>
    <t xml:space="preserve">    国有资本经营收入</t>
  </si>
  <si>
    <t xml:space="preserve">    国有资源（资产）有偿使用收入</t>
  </si>
  <si>
    <t xml:space="preserve">    捐赠收入</t>
  </si>
  <si>
    <t xml:space="preserve">    政府住房基金收入</t>
  </si>
  <si>
    <t xml:space="preserve">    其他收入</t>
  </si>
  <si>
    <t>收入小计</t>
  </si>
  <si>
    <t>三、债务收入</t>
  </si>
  <si>
    <t>四、转移性收入</t>
  </si>
  <si>
    <t xml:space="preserve">   上级补助收入</t>
  </si>
  <si>
    <t xml:space="preserve">    返还性收入</t>
  </si>
  <si>
    <t xml:space="preserve">    一般性转移支付收入</t>
  </si>
  <si>
    <t xml:space="preserve">    专项转移支付收入</t>
  </si>
  <si>
    <t xml:space="preserve">   上解收入</t>
  </si>
  <si>
    <t xml:space="preserve">   上年结余收入</t>
  </si>
  <si>
    <t xml:space="preserve">   调入资金</t>
  </si>
  <si>
    <t xml:space="preserve">   调入预算稳定调节基金</t>
  </si>
  <si>
    <t xml:space="preserve">   债券转贷收入</t>
  </si>
  <si>
    <t xml:space="preserve">   接收其他地区援助收入</t>
  </si>
  <si>
    <t>收入合计</t>
  </si>
  <si>
    <t>附表1-2</t>
  </si>
  <si>
    <t>2022年度一般公共预算支出预算表</t>
  </si>
  <si>
    <t>支出项目</t>
  </si>
  <si>
    <t>一、一般公共服务支出</t>
  </si>
  <si>
    <t>二、外交支出</t>
  </si>
  <si>
    <t>三、国防支出</t>
  </si>
  <si>
    <t>四、公共安全支出</t>
  </si>
  <si>
    <t>五、教育支出</t>
  </si>
  <si>
    <t>六、科学技术支出</t>
  </si>
  <si>
    <t>七、文化体育与传媒支出</t>
  </si>
  <si>
    <t>八、社会保障和就业支出</t>
  </si>
  <si>
    <t>九、医疗卫生与计划生育支出</t>
  </si>
  <si>
    <t>十、节能环保支出</t>
  </si>
  <si>
    <t>十一、城乡社区支出</t>
  </si>
  <si>
    <t>十二、农林水支出</t>
  </si>
  <si>
    <t>十三、交通运输支出</t>
  </si>
  <si>
    <t>十四、资源勘探信息等支出</t>
  </si>
  <si>
    <t>十五、商业服务业等支出</t>
  </si>
  <si>
    <t>十六、金融支出</t>
  </si>
  <si>
    <t>十七、住房保障支出</t>
  </si>
  <si>
    <t>十八、自然资源海洋气象等支出</t>
  </si>
  <si>
    <t>十九、灾害防治及应急管理支出</t>
  </si>
  <si>
    <t>二十、粮油物资储备支出</t>
  </si>
  <si>
    <t>二十一、预备费</t>
  </si>
  <si>
    <t>二十二、其他支出</t>
  </si>
  <si>
    <t>二十三、债务付息支出</t>
  </si>
  <si>
    <t>二十四、债务发行费用支出</t>
  </si>
  <si>
    <t>支出小计</t>
  </si>
  <si>
    <t>债务还本支出</t>
  </si>
  <si>
    <t>转移性支出</t>
  </si>
  <si>
    <t xml:space="preserve">   补助下级支出</t>
  </si>
  <si>
    <t xml:space="preserve">       返还性支出</t>
  </si>
  <si>
    <t xml:space="preserve">       一般性转移支付支出</t>
  </si>
  <si>
    <t xml:space="preserve">       专项转移支付支出</t>
  </si>
  <si>
    <t xml:space="preserve">   上解支出</t>
  </si>
  <si>
    <t xml:space="preserve">   援助其他地区支出</t>
  </si>
  <si>
    <t xml:space="preserve">   债务转贷支出</t>
  </si>
  <si>
    <t xml:space="preserve">   增设预算周转金</t>
  </si>
  <si>
    <t xml:space="preserve">   拨付国债转贷资金数</t>
  </si>
  <si>
    <t xml:space="preserve">   国债转贷资金结余</t>
  </si>
  <si>
    <t xml:space="preserve">   安排预算稳定调节基金</t>
  </si>
  <si>
    <t xml:space="preserve">   调出资金</t>
  </si>
  <si>
    <t xml:space="preserve">   年终结余</t>
  </si>
  <si>
    <t>支出合计</t>
  </si>
  <si>
    <t>附表1-3</t>
  </si>
  <si>
    <t>2022年度本级一般公共预算收入预算表</t>
  </si>
  <si>
    <t xml:space="preserve">    其他税收收入</t>
  </si>
  <si>
    <t xml:space="preserve">   债务转贷收入</t>
  </si>
  <si>
    <t>附表1-4</t>
  </si>
  <si>
    <t>2022年度本级一般公共预算支出预算表</t>
  </si>
  <si>
    <t>行政运行（人大事务）</t>
  </si>
  <si>
    <t xml:space="preserve">      机关服务</t>
  </si>
  <si>
    <t xml:space="preserve">      事业运行</t>
  </si>
  <si>
    <t xml:space="preserve">      其他人大事务支出</t>
  </si>
  <si>
    <t>行政运行（政协事务）</t>
  </si>
  <si>
    <t>委员视察</t>
  </si>
  <si>
    <t>其他政协事务支出</t>
  </si>
  <si>
    <t>行政运行（政府办公厅（室）及相关机构事务）</t>
  </si>
  <si>
    <t>政务公开审批</t>
  </si>
  <si>
    <t>信访事务</t>
  </si>
  <si>
    <t>事业运行（政府办公厅（室）及相关机构事务）</t>
  </si>
  <si>
    <t>行政运行（发展与改革事务）</t>
  </si>
  <si>
    <t xml:space="preserve">      其他发展与改革事务支出</t>
  </si>
  <si>
    <t>行政运行（统计信息事务）</t>
  </si>
  <si>
    <r>
      <rPr>
        <sz val="12"/>
        <rFont val="宋体"/>
        <charset val="134"/>
      </rPr>
      <t xml:space="preserve">    </t>
    </r>
    <r>
      <rPr>
        <sz val="12"/>
        <rFont val="宋体"/>
        <charset val="134"/>
      </rPr>
      <t xml:space="preserve">   </t>
    </r>
    <r>
      <rPr>
        <sz val="12"/>
        <rFont val="宋体"/>
        <charset val="134"/>
      </rPr>
      <t>专项普查活动</t>
    </r>
  </si>
  <si>
    <t>统计抽样调查</t>
  </si>
  <si>
    <t>行政运行（财政事务）</t>
  </si>
  <si>
    <t>其他财政事务支出</t>
  </si>
  <si>
    <t xml:space="preserve">      行政运行（税收事务）</t>
  </si>
  <si>
    <t>其他税收事务支出</t>
  </si>
  <si>
    <t>行政运行（审计事务）</t>
  </si>
  <si>
    <t xml:space="preserve">      其他审计事务支出</t>
  </si>
  <si>
    <t>行政运行（纪检监察事务）</t>
  </si>
  <si>
    <t>其他纪检监察事务支出</t>
  </si>
  <si>
    <t>行政运行（商贸事务）</t>
  </si>
  <si>
    <t>招商引资</t>
  </si>
  <si>
    <t>事业运行（商贸事务）</t>
  </si>
  <si>
    <t>其他商贸事务支出</t>
  </si>
  <si>
    <t>行政运行（港澳台侨事务）</t>
  </si>
  <si>
    <t>行政运行（档案事务）</t>
  </si>
  <si>
    <t>行政运行（民主党派及工商联事务）</t>
  </si>
  <si>
    <t>事业运行（民主党派及工商联事务）</t>
  </si>
  <si>
    <t>行政运行（群众团体事务）</t>
  </si>
  <si>
    <t>事业运行（群众团体事务）</t>
  </si>
  <si>
    <t>其他群众团体事务支出</t>
  </si>
  <si>
    <t>行政运行（党委办公厅（室）及相关机构事务）</t>
  </si>
  <si>
    <t>事业运行（党委办公厅（室）及相关机构事务）</t>
  </si>
  <si>
    <t>行政运行（组织事务）</t>
  </si>
  <si>
    <t>事业运行（组织事务）</t>
  </si>
  <si>
    <t xml:space="preserve">      其他组织事务支出</t>
  </si>
  <si>
    <t>行政运行（宣传事务）</t>
  </si>
  <si>
    <t>事业运行（宣传事务）</t>
  </si>
  <si>
    <t xml:space="preserve">      其他宣传事务支出</t>
  </si>
  <si>
    <t>行政运行（统战事务）</t>
  </si>
  <si>
    <t>事业运行（统战事务）</t>
  </si>
  <si>
    <t>行政运行（其他共产党事务支出）</t>
  </si>
  <si>
    <t>事业运行（其他共产党事务支出）</t>
  </si>
  <si>
    <t xml:space="preserve">      其他共产党事务支出</t>
  </si>
  <si>
    <t>行政运行（市场监督）</t>
  </si>
  <si>
    <t xml:space="preserve">      药品事务</t>
  </si>
  <si>
    <t>其他市场监督管理事务</t>
  </si>
  <si>
    <t>其他一般公共服务支出</t>
  </si>
  <si>
    <t>人民防空</t>
  </si>
  <si>
    <t>武装警察部队</t>
  </si>
  <si>
    <t>行政运行（公安）</t>
  </si>
  <si>
    <t>执法办案</t>
  </si>
  <si>
    <t>事业运行（公安）</t>
  </si>
  <si>
    <t>其他公安支出</t>
  </si>
  <si>
    <t>行政运行（司法）</t>
  </si>
  <si>
    <t>基层司法业务</t>
  </si>
  <si>
    <t>普法宣传</t>
  </si>
  <si>
    <r>
      <rPr>
        <sz val="12"/>
        <rFont val="宋体"/>
        <charset val="134"/>
      </rPr>
      <t xml:space="preserve">       </t>
    </r>
    <r>
      <rPr>
        <sz val="12"/>
        <rFont val="宋体"/>
        <charset val="134"/>
      </rPr>
      <t>律师管理</t>
    </r>
  </si>
  <si>
    <r>
      <rPr>
        <sz val="12"/>
        <rFont val="宋体"/>
        <charset val="134"/>
      </rPr>
      <t xml:space="preserve">       </t>
    </r>
    <r>
      <rPr>
        <sz val="12"/>
        <rFont val="宋体"/>
        <charset val="134"/>
      </rPr>
      <t>公共法律援助</t>
    </r>
  </si>
  <si>
    <r>
      <rPr>
        <sz val="12"/>
        <rFont val="宋体"/>
        <charset val="134"/>
      </rPr>
      <t xml:space="preserve">    </t>
    </r>
    <r>
      <rPr>
        <sz val="12"/>
        <rFont val="宋体"/>
        <charset val="134"/>
      </rPr>
      <t xml:space="preserve">   </t>
    </r>
    <r>
      <rPr>
        <sz val="12"/>
        <rFont val="宋体"/>
        <charset val="134"/>
      </rPr>
      <t>社区矫正</t>
    </r>
  </si>
  <si>
    <t>其他司法支出</t>
  </si>
  <si>
    <t>行政运行（教育管理事务）</t>
  </si>
  <si>
    <t>机关服务</t>
  </si>
  <si>
    <t>学前教育</t>
  </si>
  <si>
    <t>小学教育</t>
  </si>
  <si>
    <t>初中教育</t>
  </si>
  <si>
    <t>高中教育</t>
  </si>
  <si>
    <t>其他普通教育支出</t>
  </si>
  <si>
    <t>中等职业教育</t>
  </si>
  <si>
    <t xml:space="preserve">      其他职业教育支出</t>
  </si>
  <si>
    <t>特殊学校教育</t>
  </si>
  <si>
    <t>教师进修</t>
  </si>
  <si>
    <t>干部教育</t>
  </si>
  <si>
    <t>培训支出</t>
  </si>
  <si>
    <t>其他教育费附加安排的支出</t>
  </si>
  <si>
    <t>其他教育支出</t>
  </si>
  <si>
    <t>行政运行（科学技术管理事务）</t>
  </si>
  <si>
    <t>其他技术研究与开发支出</t>
  </si>
  <si>
    <t>机构运行（科学技术普及）</t>
  </si>
  <si>
    <t>科普活动</t>
  </si>
  <si>
    <t>行政运行（文化）</t>
  </si>
  <si>
    <t>图书馆</t>
  </si>
  <si>
    <r>
      <rPr>
        <sz val="12"/>
        <rFont val="宋体"/>
        <charset val="134"/>
      </rPr>
      <t xml:space="preserve">   </t>
    </r>
    <r>
      <rPr>
        <sz val="12"/>
        <rFont val="宋体"/>
        <charset val="134"/>
      </rPr>
      <t xml:space="preserve">   </t>
    </r>
    <r>
      <rPr>
        <sz val="12"/>
        <rFont val="宋体"/>
        <charset val="134"/>
      </rPr>
      <t xml:space="preserve"> 文化创作与保护</t>
    </r>
  </si>
  <si>
    <t>艺术表演团体</t>
  </si>
  <si>
    <t>群众文化</t>
  </si>
  <si>
    <t>其他文化和旅游支出</t>
  </si>
  <si>
    <t>文物保护</t>
  </si>
  <si>
    <t>博物馆</t>
  </si>
  <si>
    <t>体育竞赛</t>
  </si>
  <si>
    <t>体育场馆</t>
  </si>
  <si>
    <t>群众体育</t>
  </si>
  <si>
    <t>出版发行</t>
  </si>
  <si>
    <t>其他广播电视支出</t>
  </si>
  <si>
    <r>
      <rPr>
        <sz val="12"/>
        <rFont val="宋体"/>
        <charset val="134"/>
      </rPr>
      <t xml:space="preserve">    </t>
    </r>
    <r>
      <rPr>
        <sz val="12"/>
        <rFont val="宋体"/>
        <charset val="134"/>
      </rPr>
      <t xml:space="preserve">   </t>
    </r>
    <r>
      <rPr>
        <sz val="12"/>
        <rFont val="宋体"/>
        <charset val="134"/>
      </rPr>
      <t>宣传文化发展专项支出</t>
    </r>
  </si>
  <si>
    <t>其他文化旅游体育与传媒支出</t>
  </si>
  <si>
    <t>行政运行（人力资源和社会保障管理事务）</t>
  </si>
  <si>
    <r>
      <rPr>
        <sz val="12"/>
        <rFont val="宋体"/>
        <charset val="134"/>
      </rPr>
      <t xml:space="preserve">   </t>
    </r>
    <r>
      <rPr>
        <sz val="12"/>
        <rFont val="宋体"/>
        <charset val="134"/>
      </rPr>
      <t xml:space="preserve">  </t>
    </r>
    <r>
      <rPr>
        <sz val="12"/>
        <rFont val="宋体"/>
        <charset val="134"/>
      </rPr>
      <t xml:space="preserve"> 一般行政管理事务（人力资源和社会保障管理事务）</t>
    </r>
  </si>
  <si>
    <t>劳动保障监察</t>
  </si>
  <si>
    <t>就业管理事务</t>
  </si>
  <si>
    <t>社会保险经办机构</t>
  </si>
  <si>
    <t>其他人力资源和社会保障管理事务支出</t>
  </si>
  <si>
    <t>行政运行（民政管理事务）</t>
  </si>
  <si>
    <t>机关服务（民政管理事务）</t>
  </si>
  <si>
    <t>社会组织管理</t>
  </si>
  <si>
    <t>行政区划和地名管理</t>
  </si>
  <si>
    <t>基层政权建设和社区治理</t>
  </si>
  <si>
    <t>其他民政管理事务支出</t>
  </si>
  <si>
    <t>对机关事业单位基本养老保险基金的补助</t>
  </si>
  <si>
    <t>其他行政事业单位离退休支出</t>
  </si>
  <si>
    <t xml:space="preserve">      对机关事业单位职业年金的补助</t>
  </si>
  <si>
    <t>企业关闭破产补助</t>
  </si>
  <si>
    <t>其他就业补助支出</t>
  </si>
  <si>
    <t>优抚事业单位支出</t>
  </si>
  <si>
    <t>义务兵优待</t>
  </si>
  <si>
    <t>农村籍退役士兵老年生活补助</t>
  </si>
  <si>
    <t>其他优抚支出</t>
  </si>
  <si>
    <t>军队移交政府的离退休人员安置</t>
  </si>
  <si>
    <t xml:space="preserve">      退役士兵安置</t>
  </si>
  <si>
    <t>儿童福利</t>
  </si>
  <si>
    <t>老年福利</t>
  </si>
  <si>
    <t>殡葬</t>
  </si>
  <si>
    <t>养老服务</t>
  </si>
  <si>
    <t>其他社会福利支出</t>
  </si>
  <si>
    <t>行政运行（残疾人事业）</t>
  </si>
  <si>
    <t>残疾人康复</t>
  </si>
  <si>
    <t>残疾人就业和扶贫</t>
  </si>
  <si>
    <t>残疾人生活和护理补贴</t>
  </si>
  <si>
    <t>其他残疾人事业支出</t>
  </si>
  <si>
    <t>行政运行（红十字事业）</t>
  </si>
  <si>
    <t>其他红十字事业支出</t>
  </si>
  <si>
    <t>城市最低生活保障金支出</t>
  </si>
  <si>
    <t>农村最低生活保障金支出</t>
  </si>
  <si>
    <t>临时救助支出</t>
  </si>
  <si>
    <t>农村特困人员救助供养支出</t>
  </si>
  <si>
    <t>城市特困人员救助供养支出</t>
  </si>
  <si>
    <t>其他农村生活救助</t>
  </si>
  <si>
    <t>财政对城乡居民基本养老保险基金的补助</t>
  </si>
  <si>
    <r>
      <rPr>
        <sz val="12"/>
        <rFont val="宋体"/>
        <charset val="134"/>
      </rPr>
      <t xml:space="preserve">  </t>
    </r>
    <r>
      <rPr>
        <sz val="12"/>
        <rFont val="宋体"/>
        <charset val="134"/>
      </rPr>
      <t xml:space="preserve">   </t>
    </r>
    <r>
      <rPr>
        <sz val="12"/>
        <rFont val="宋体"/>
        <charset val="134"/>
      </rPr>
      <t xml:space="preserve">  财政对工伤保险基金的补助</t>
    </r>
  </si>
  <si>
    <t>行政运行</t>
  </si>
  <si>
    <t>拥军优属</t>
  </si>
  <si>
    <t xml:space="preserve">       事业运行</t>
  </si>
  <si>
    <t>其他社会保障和就业支出</t>
  </si>
  <si>
    <t>九、卫生健康支出</t>
  </si>
  <si>
    <t>行政运行（医疗卫生管理事务）</t>
  </si>
  <si>
    <t>其他卫生健康管理事务支出</t>
  </si>
  <si>
    <t>综合医院</t>
  </si>
  <si>
    <t>其他公立医院支出</t>
  </si>
  <si>
    <t>乡镇卫生院</t>
  </si>
  <si>
    <t>其他基层医疗卫生机构支出</t>
  </si>
  <si>
    <t>疾病预防控制机构</t>
  </si>
  <si>
    <t>卫生监督机构</t>
  </si>
  <si>
    <t>妇幼保健机构</t>
  </si>
  <si>
    <t>基本公共卫生服务</t>
  </si>
  <si>
    <t>重大公共卫生服务</t>
  </si>
  <si>
    <t>突发公共卫生事件应急处理</t>
  </si>
  <si>
    <t>其他公共卫生支出</t>
  </si>
  <si>
    <t>计划生育服务</t>
  </si>
  <si>
    <t>其他计划生育事务支出</t>
  </si>
  <si>
    <t>行政单位医疗</t>
  </si>
  <si>
    <t>优抚对象医疗补助</t>
  </si>
  <si>
    <t>其他优抚对象医疗支出</t>
  </si>
  <si>
    <t>老龄卫生健康事务</t>
  </si>
  <si>
    <t>其他卫生健康支出</t>
  </si>
  <si>
    <t>其他环境保护管理事务支出</t>
  </si>
  <si>
    <t xml:space="preserve">      水体</t>
  </si>
  <si>
    <t>农村环境保护</t>
  </si>
  <si>
    <t>行政运行（城乡社区管理事务）</t>
  </si>
  <si>
    <t>城管执法</t>
  </si>
  <si>
    <t>其他城乡社区管理事务支出</t>
  </si>
  <si>
    <r>
      <rPr>
        <sz val="12"/>
        <rFont val="宋体"/>
        <charset val="134"/>
      </rPr>
      <t xml:space="preserve">  </t>
    </r>
    <r>
      <rPr>
        <sz val="12"/>
        <rFont val="宋体"/>
        <charset val="134"/>
      </rPr>
      <t xml:space="preserve">     </t>
    </r>
    <r>
      <rPr>
        <sz val="12"/>
        <rFont val="宋体"/>
        <charset val="134"/>
      </rPr>
      <t>其他城乡社区支出</t>
    </r>
  </si>
  <si>
    <t xml:space="preserve">       行政运行（农业）</t>
  </si>
  <si>
    <t>一般行政管理事务（农业）</t>
  </si>
  <si>
    <t>事业运行（农业）</t>
  </si>
  <si>
    <t xml:space="preserve">       农垦运行</t>
  </si>
  <si>
    <t>科技转化与推广服务</t>
  </si>
  <si>
    <t>病虫害控制</t>
  </si>
  <si>
    <t xml:space="preserve">       农产品质量安全</t>
  </si>
  <si>
    <t>执法监管</t>
  </si>
  <si>
    <t>统计监测与信息服务</t>
  </si>
  <si>
    <t>农业行业业务管理</t>
  </si>
  <si>
    <t xml:space="preserve">       农村合作经济</t>
  </si>
  <si>
    <t xml:space="preserve">       其他农业农村支出</t>
  </si>
  <si>
    <t>行政运行（林业）</t>
  </si>
  <si>
    <t>一般行政管理事务（林业）</t>
  </si>
  <si>
    <t>事业机构</t>
  </si>
  <si>
    <t>森林资源培育</t>
  </si>
  <si>
    <t>森林生态效益补偿</t>
  </si>
  <si>
    <t>产业化管理</t>
  </si>
  <si>
    <t>林业草原防灾减灾</t>
  </si>
  <si>
    <t>其他林业和草原支出</t>
  </si>
  <si>
    <t>行政运行（水利）</t>
  </si>
  <si>
    <t>一般行政管理事务（水利）</t>
  </si>
  <si>
    <t xml:space="preserve">      水利工程建设</t>
  </si>
  <si>
    <t>水利工程运行与维护</t>
  </si>
  <si>
    <t>防汛</t>
  </si>
  <si>
    <t>其他水利支出</t>
  </si>
  <si>
    <t>生产发展</t>
  </si>
  <si>
    <t xml:space="preserve">      其他巩固脱贫衔接乡村振兴支出</t>
  </si>
  <si>
    <t>对村民委员会和村党支部的补助</t>
  </si>
  <si>
    <t xml:space="preserve">      对村集体经济组织的补助</t>
  </si>
  <si>
    <t>其他农村综合改革支出</t>
  </si>
  <si>
    <t>行政运行（公路水路运输）</t>
  </si>
  <si>
    <t xml:space="preserve">      其他公路水路运输支出</t>
  </si>
  <si>
    <r>
      <rPr>
        <sz val="12"/>
        <rFont val="宋体"/>
        <charset val="134"/>
      </rPr>
      <t xml:space="preserve">    </t>
    </r>
    <r>
      <rPr>
        <sz val="12"/>
        <rFont val="宋体"/>
        <charset val="134"/>
      </rPr>
      <t xml:space="preserve">   </t>
    </r>
    <r>
      <rPr>
        <sz val="12"/>
        <rFont val="宋体"/>
        <charset val="134"/>
      </rPr>
      <t>车辆购置税用于公路等基础设施建设支出</t>
    </r>
  </si>
  <si>
    <t>十三、商业服务业等支出</t>
  </si>
  <si>
    <t>行政运行（商业流通事务）</t>
  </si>
  <si>
    <t>其他商业流通事务支出</t>
  </si>
  <si>
    <t>其他商业服务业等支出</t>
  </si>
  <si>
    <t>十四、金融支出</t>
  </si>
  <si>
    <t>其他金融支出</t>
  </si>
  <si>
    <t>十五、自然资源海洋气象等支出</t>
  </si>
  <si>
    <t>行政运行（自然资源事务）</t>
  </si>
  <si>
    <r>
      <rPr>
        <sz val="12"/>
        <rFont val="宋体"/>
        <charset val="134"/>
      </rPr>
      <t xml:space="preserve">   </t>
    </r>
    <r>
      <rPr>
        <sz val="12"/>
        <rFont val="宋体"/>
        <charset val="134"/>
      </rPr>
      <t xml:space="preserve">   </t>
    </r>
    <r>
      <rPr>
        <sz val="12"/>
        <rFont val="宋体"/>
        <charset val="134"/>
      </rPr>
      <t xml:space="preserve"> 其他自然资源事务支出</t>
    </r>
  </si>
  <si>
    <t>一般行政管理事务（气象事务）</t>
  </si>
  <si>
    <t>气象服务</t>
  </si>
  <si>
    <t>气象装备保障维护</t>
  </si>
  <si>
    <t>十六、住房保障支出</t>
  </si>
  <si>
    <t xml:space="preserve">      老旧小区改造</t>
  </si>
  <si>
    <t xml:space="preserve">      农村危房改造</t>
  </si>
  <si>
    <t>十七、粮油物资储备支出</t>
  </si>
  <si>
    <t xml:space="preserve">       行政运行</t>
  </si>
  <si>
    <t>粮食风险基金</t>
  </si>
  <si>
    <t>事业运行（粮油事务）</t>
  </si>
  <si>
    <t>其他粮油事务支出</t>
  </si>
  <si>
    <t>十八、灾害防治及应急管理支出</t>
  </si>
  <si>
    <t xml:space="preserve">      一般行政管理事务</t>
  </si>
  <si>
    <t>安全监管</t>
  </si>
  <si>
    <t>安全生产基础</t>
  </si>
  <si>
    <r>
      <rPr>
        <sz val="12"/>
        <rFont val="宋体"/>
        <charset val="134"/>
      </rPr>
      <t xml:space="preserve">       </t>
    </r>
    <r>
      <rPr>
        <sz val="12"/>
        <rFont val="宋体"/>
        <charset val="134"/>
      </rPr>
      <t>其他应急管理支出</t>
    </r>
  </si>
  <si>
    <t>行政运行（消防）</t>
  </si>
  <si>
    <r>
      <rPr>
        <sz val="12"/>
        <rFont val="宋体"/>
        <charset val="134"/>
      </rPr>
      <t xml:space="preserve">   </t>
    </r>
    <r>
      <rPr>
        <sz val="12"/>
        <rFont val="宋体"/>
        <charset val="134"/>
      </rPr>
      <t xml:space="preserve">   </t>
    </r>
    <r>
      <rPr>
        <sz val="12"/>
        <rFont val="宋体"/>
        <charset val="134"/>
      </rPr>
      <t xml:space="preserve"> 森林消防应急救援</t>
    </r>
  </si>
  <si>
    <t>事业运行</t>
  </si>
  <si>
    <t>其他煤矿安全支出</t>
  </si>
  <si>
    <t>其他地震事务支出</t>
  </si>
  <si>
    <t xml:space="preserve">      森林草原防灾减灾</t>
  </si>
  <si>
    <t>其他自然灾害救灾及恢复重建支出</t>
  </si>
  <si>
    <t>十九、预备费</t>
  </si>
  <si>
    <t xml:space="preserve">       预备费</t>
  </si>
  <si>
    <t>二十、其他支出</t>
  </si>
  <si>
    <t xml:space="preserve">       年初预留</t>
  </si>
  <si>
    <t>其他支出</t>
  </si>
  <si>
    <t>二十一、债务还本支出</t>
  </si>
  <si>
    <t>地方政府其他一般债务还本支出</t>
  </si>
  <si>
    <t>二十二、债务发行费用支出</t>
  </si>
  <si>
    <r>
      <rPr>
        <sz val="12"/>
        <rFont val="宋体"/>
        <charset val="134"/>
      </rPr>
      <t xml:space="preserve">    </t>
    </r>
    <r>
      <rPr>
        <sz val="12"/>
        <rFont val="宋体"/>
        <charset val="134"/>
      </rPr>
      <t xml:space="preserve">  </t>
    </r>
    <r>
      <rPr>
        <sz val="12"/>
        <rFont val="宋体"/>
        <charset val="134"/>
      </rPr>
      <t>地方政府一般债务发行费用支出</t>
    </r>
  </si>
  <si>
    <r>
      <rPr>
        <sz val="12"/>
        <rFont val="宋体"/>
        <charset val="134"/>
      </rPr>
      <t xml:space="preserve">    </t>
    </r>
    <r>
      <rPr>
        <sz val="12"/>
        <rFont val="宋体"/>
        <charset val="134"/>
      </rPr>
      <t xml:space="preserve">  </t>
    </r>
    <r>
      <rPr>
        <sz val="12"/>
        <rFont val="宋体"/>
        <charset val="134"/>
      </rPr>
      <t>地方政府一般债券付息支出</t>
    </r>
  </si>
  <si>
    <t xml:space="preserve">      地方政府其他一般债务付息支出</t>
  </si>
  <si>
    <t xml:space="preserve">      返还性支出</t>
  </si>
  <si>
    <t xml:space="preserve">      一般性转移支付支出</t>
  </si>
  <si>
    <t xml:space="preserve">      专项转移支付支出</t>
  </si>
  <si>
    <t>备注：各级财政部门在依法公开政府预决算时，对涉密信息不予公开。部分内容涉密的，在确保安全的前提下，按照以下原则处理：（一）同一功能分类款级科目下，大部分项级科目涉密的，仅公开到该款级科目；（二）同一功能分类类级科目下，大部分款级科目涉密的，仅公开到该类级科目；（三）个别功能分类款级科目或项级科目涉密的，除不公开该涉密科目外，同一级次的“其他支出”科目也不公开。</t>
  </si>
  <si>
    <t>附表1-5</t>
  </si>
  <si>
    <t>2022年度本级一般公共预算支出经济分类情况表</t>
  </si>
  <si>
    <t>项   目</t>
  </si>
  <si>
    <t>合  计</t>
  </si>
  <si>
    <t>一、机关工资福利支出</t>
  </si>
  <si>
    <t>二、机关商品和服务支出</t>
  </si>
  <si>
    <t>三、机关资本性支出（一）</t>
  </si>
  <si>
    <t>四、机关资本性支出（二）</t>
  </si>
  <si>
    <t>五、对事业单位经常性补助</t>
  </si>
  <si>
    <t>六、对事业单位资本性补助</t>
  </si>
  <si>
    <t>七、对企业补助</t>
  </si>
  <si>
    <t>八、对企业资本性支出</t>
  </si>
  <si>
    <t>九、对个人和家庭的补助</t>
  </si>
  <si>
    <t>十、对社会保障基金补助</t>
  </si>
  <si>
    <t>十一、债务利息及费用支出</t>
  </si>
  <si>
    <t>十二、债务还本支出</t>
  </si>
  <si>
    <t>十三、转移性支出</t>
  </si>
  <si>
    <t>十四、预备费及预留</t>
  </si>
  <si>
    <t>十五、其他支出</t>
  </si>
  <si>
    <t>附表1-6</t>
  </si>
  <si>
    <t>2022年度本级一般公共预算基本支出经济分类情况表</t>
  </si>
  <si>
    <t>合   计</t>
  </si>
  <si>
    <t>工资奖金津补贴</t>
  </si>
  <si>
    <t>社会保障缴费</t>
  </si>
  <si>
    <t>住房公积金</t>
  </si>
  <si>
    <t>其他工资福利支出</t>
  </si>
  <si>
    <t>办公经费</t>
  </si>
  <si>
    <t>会议费</t>
  </si>
  <si>
    <t>培训费</t>
  </si>
  <si>
    <t>专用材料购置费</t>
  </si>
  <si>
    <t>委托业务费</t>
  </si>
  <si>
    <t>公务接待费</t>
  </si>
  <si>
    <t>因公出国（境）费用</t>
  </si>
  <si>
    <t>公务用车运行维护费</t>
  </si>
  <si>
    <t>维修（护）费</t>
  </si>
  <si>
    <t>其他商品和服务支出</t>
  </si>
  <si>
    <t>房屋建筑物购建</t>
  </si>
  <si>
    <t>基础设施建设</t>
  </si>
  <si>
    <t>公务用车购置</t>
  </si>
  <si>
    <t>土地征迁补偿和安置支出</t>
  </si>
  <si>
    <t>设备购置</t>
  </si>
  <si>
    <t>大型修缮</t>
  </si>
  <si>
    <t>其他资本性支出</t>
  </si>
  <si>
    <t>工资福利支出</t>
  </si>
  <si>
    <t>商品和服务支出</t>
  </si>
  <si>
    <t>其他对事业单位补助</t>
  </si>
  <si>
    <t>资本性支出（一）</t>
  </si>
  <si>
    <t>资本性支出（二）</t>
  </si>
  <si>
    <t>费用补贴</t>
  </si>
  <si>
    <t>利息补贴</t>
  </si>
  <si>
    <t>其他对企业补助</t>
  </si>
  <si>
    <t>对企业资本性支出（一）</t>
  </si>
  <si>
    <t>对企业资本性支出（二）</t>
  </si>
  <si>
    <t>社会福利和救助</t>
  </si>
  <si>
    <t>助学金</t>
  </si>
  <si>
    <t>个人农业生产补贴</t>
  </si>
  <si>
    <t>离退休费</t>
  </si>
  <si>
    <t>其他对个人和家庭补助</t>
  </si>
  <si>
    <t>对社会保险基金补助</t>
  </si>
  <si>
    <t>补充全国社会保障基金</t>
  </si>
  <si>
    <t>国内债务付息</t>
  </si>
  <si>
    <t>国外债务付息</t>
  </si>
  <si>
    <t>国内债务发行费用</t>
  </si>
  <si>
    <t>国外债务发行费用</t>
  </si>
  <si>
    <t>国内债务还本</t>
  </si>
  <si>
    <t>国外债务还本</t>
  </si>
  <si>
    <t>上下级政府间转移性支出</t>
  </si>
  <si>
    <t>援助其他地区支出</t>
  </si>
  <si>
    <t>债务转贷</t>
  </si>
  <si>
    <t>调出资金</t>
  </si>
  <si>
    <t>预备费</t>
  </si>
  <si>
    <t>预留</t>
  </si>
  <si>
    <t>赠与</t>
  </si>
  <si>
    <t>国家赔偿费用支出</t>
  </si>
  <si>
    <t>对民间非营利组织和群众性自治组织补贴</t>
  </si>
  <si>
    <t>附表1-7</t>
  </si>
  <si>
    <t>2022年度一般公共预算对下税收返还和转移支付预算表（分项目）</t>
  </si>
  <si>
    <t> 单位：万元</t>
  </si>
  <si>
    <t>项目</t>
  </si>
  <si>
    <t>金额</t>
  </si>
  <si>
    <t>一、税收返还</t>
  </si>
  <si>
    <t>1.增值税和消费税税收返还支出</t>
  </si>
  <si>
    <t>2.所得税基数返还支出</t>
  </si>
  <si>
    <t>3.成品油税费改革税收返还支出</t>
  </si>
  <si>
    <t>二、一般性转移支付</t>
  </si>
  <si>
    <t>1.体制补助支出</t>
  </si>
  <si>
    <t>2.均衡性转移支付支出</t>
  </si>
  <si>
    <t>3.革命老区及边疆地区转移支付支出</t>
  </si>
  <si>
    <t>4.县级基本财力保障机制奖补资金支出</t>
  </si>
  <si>
    <t>5.结算补助支出</t>
  </si>
  <si>
    <t>6.成品油税费改革转移支付补助支出</t>
  </si>
  <si>
    <t>7.基层公检法司转移支付支出</t>
  </si>
  <si>
    <t>8.城乡义务教育转移支付支出</t>
  </si>
  <si>
    <t>9.基本养老金转移支付支出</t>
  </si>
  <si>
    <t>10.新型农村合作医疗等转移支付支出</t>
  </si>
  <si>
    <t>11.农村综合改革转移支付支出</t>
  </si>
  <si>
    <t>12.产粮（油）大县奖励资金支出</t>
  </si>
  <si>
    <t>13.重点生态功能区转移支付支出</t>
  </si>
  <si>
    <t>14.固定数额补助支出</t>
  </si>
  <si>
    <t>15.其他一般性转移支付支出</t>
  </si>
  <si>
    <t>三、专项转移支付</t>
  </si>
  <si>
    <t>1.一般公共服务支出</t>
  </si>
  <si>
    <t xml:space="preserve">   其中：××项目  …………</t>
  </si>
  <si>
    <t>2.国防支出</t>
  </si>
  <si>
    <t>3.公共安全支出</t>
  </si>
  <si>
    <t>4.教育支出</t>
  </si>
  <si>
    <t>5.科学技术支出</t>
  </si>
  <si>
    <t>6.文化体育与传媒支出</t>
  </si>
  <si>
    <t>7.社会保障和就业支出</t>
  </si>
  <si>
    <t>8.医疗卫生与计划生育支出</t>
  </si>
  <si>
    <t>9.节能环保支出</t>
  </si>
  <si>
    <t>10.城乡社区支出</t>
  </si>
  <si>
    <t>11.农林水支出</t>
  </si>
  <si>
    <t>12.交通运输支出</t>
  </si>
  <si>
    <t>13.资源勘探信息等支出</t>
  </si>
  <si>
    <t>14.商业服务业等支出</t>
  </si>
  <si>
    <t>15.国土海洋气象等支出</t>
  </si>
  <si>
    <t>16.住房保障支出</t>
  </si>
  <si>
    <t>17.粮油物资储备支出</t>
  </si>
  <si>
    <t>18.国债还本付息支出</t>
  </si>
  <si>
    <t>19.其他支出</t>
  </si>
  <si>
    <t xml:space="preserve">      其中：××项目  …………</t>
  </si>
  <si>
    <t>备注：未独立编制乡镇级政府预算的县（市、区）请表述：本县（市、区）所辖乡镇作为一级预算部门管理，未单独编制政府预算，为此未有一般公共预算对下税收返还和转移支付预算数据。</t>
  </si>
  <si>
    <t>附表1-8</t>
  </si>
  <si>
    <t>2022年度一般公共预算对下税收返还和转移支付预算表（分地区）</t>
  </si>
  <si>
    <t>地    区</t>
  </si>
  <si>
    <t>小计</t>
  </si>
  <si>
    <t>税收返还</t>
  </si>
  <si>
    <t>一般性转移支付</t>
  </si>
  <si>
    <t>专项转移支付</t>
  </si>
  <si>
    <t>××地区</t>
  </si>
  <si>
    <t>未落实到地区数</t>
  </si>
  <si>
    <t>附表1-9</t>
  </si>
  <si>
    <t>2022年度本级一般公共预算“三公”经费支出预算表</t>
  </si>
  <si>
    <t>合计</t>
  </si>
  <si>
    <t>1、因公出国（境）费用</t>
  </si>
  <si>
    <t>2、公务接待费</t>
  </si>
  <si>
    <t>3、公务用车购置及运行费</t>
  </si>
  <si>
    <t>其中：（1）公务用车运行费</t>
  </si>
  <si>
    <t xml:space="preserve">      （2）公务用车购置费</t>
  </si>
  <si>
    <t>备注：</t>
  </si>
  <si>
    <t xml:space="preserve">1.按照党中央、国务院有关文件及部门预算管理有关规定，“三公”经费包括因公出国（境）费、公务用车购置及运行费和公务接待费。（1）因公出国（境）费，指单位工作人员公务出国（境）的国际旅费、国外城市间交通费、住宿费、伙食费、培训费、公杂费等支出。（2）公务用车购置及运行费，指单位公务用车购置费(含车辆购置税、牌照费)及燃料费、维修费、过桥过路费、保险费、安全奖励费用等支出，公务用车指车改后单位按规定保留的用于履行公务的机动车辆，包括领导干部用车、一般公务用车和执法执勤用车等。（3）公务接待费，指单位按规定开支的各类公务接待（含外宾接待）费用。     </t>
  </si>
  <si>
    <t>2.经汇总，连城县本级2021年使用一般公共预算拨款安排的“三公”经费预算数为668.61万元，比上年预算数下降642.39万元。其中，因公出国（境）经费12万元，与上年预算数相比下降55.56%；公务接待费185.81万元，与上年预算数相比下降68.24%；公务用车购置经费370.8万元，与上年预算数相比下降62.55%；公务用车运行经费370.8万元，与上年预算数相比下降14.17%。“三公”经费预算下降的主要原因是各单位严格遵守中央八项规定精神及贯彻落实“公车改革”政策，厉行节约，从严控制“三公”经费开支。</t>
  </si>
  <si>
    <t>附表1-10</t>
  </si>
  <si>
    <t>2022年度政府性基金收入预算表</t>
  </si>
  <si>
    <t>项      目</t>
  </si>
  <si>
    <t>非税收入</t>
  </si>
  <si>
    <t xml:space="preserve">   政府性基金收入</t>
  </si>
  <si>
    <t xml:space="preserve">      港口建设费收入</t>
  </si>
  <si>
    <t xml:space="preserve">      国家电影事业发展专项资金收入</t>
  </si>
  <si>
    <t xml:space="preserve">      国有土地收益基金收入</t>
  </si>
  <si>
    <t xml:space="preserve">      农业土地开发资金收入</t>
  </si>
  <si>
    <t xml:space="preserve">      国有土地使用权出让收入</t>
  </si>
  <si>
    <t xml:space="preserve">      大中型水库库区基金收入</t>
  </si>
  <si>
    <t xml:space="preserve">      彩票公益金收入</t>
  </si>
  <si>
    <t xml:space="preserve">      城市基础设施配套费收入</t>
  </si>
  <si>
    <t xml:space="preserve">      小型水库移民扶助基金收入</t>
  </si>
  <si>
    <t xml:space="preserve">      国家重大水利工程建设基金收入</t>
  </si>
  <si>
    <t xml:space="preserve">      污水处理费收入</t>
  </si>
  <si>
    <t xml:space="preserve">      彩票发行机构和彩票销售机构的业务费用</t>
  </si>
  <si>
    <t xml:space="preserve">      其他政府性基金收入</t>
  </si>
  <si>
    <t>本年收入小计</t>
  </si>
  <si>
    <t>债务收入</t>
  </si>
  <si>
    <t>转移性收入</t>
  </si>
  <si>
    <t xml:space="preserve">      上级补助收入</t>
  </si>
  <si>
    <t xml:space="preserve">      下级上解收入</t>
  </si>
  <si>
    <t xml:space="preserve">      上年结余收入</t>
  </si>
  <si>
    <t xml:space="preserve">      调入资金</t>
  </si>
  <si>
    <t xml:space="preserve">      债务转贷收入 </t>
  </si>
  <si>
    <t>附表1-11</t>
  </si>
  <si>
    <t>2022年度政府性基金支出预算表</t>
  </si>
  <si>
    <t>当年预算数上年预算数的％</t>
  </si>
  <si>
    <t>一、文化体育与传媒支出</t>
  </si>
  <si>
    <t>二、社会保障和就业支出</t>
  </si>
  <si>
    <t>三、节能环保支出</t>
  </si>
  <si>
    <t>四、城乡社区支出</t>
  </si>
  <si>
    <t>五、农林水支出</t>
  </si>
  <si>
    <t>六、交通运输支出</t>
  </si>
  <si>
    <t>七、资源勘探信息等支出</t>
  </si>
  <si>
    <t>八、商业服务业等支出</t>
  </si>
  <si>
    <t>九、其他支出</t>
  </si>
  <si>
    <t>十、债务付息支出</t>
  </si>
  <si>
    <t>十一、债务发行费用支出</t>
  </si>
  <si>
    <t>本年支出小计</t>
  </si>
  <si>
    <t>补助下级支出</t>
  </si>
  <si>
    <t>上解上级支出</t>
  </si>
  <si>
    <t xml:space="preserve">债务转贷支出 </t>
  </si>
  <si>
    <t>年终结余</t>
  </si>
  <si>
    <t>附表1-12</t>
  </si>
  <si>
    <t>2022年度本级政府性基金收入预算表</t>
  </si>
  <si>
    <t>附表1-13</t>
  </si>
  <si>
    <t>2022年度本级政府性基金支出预算表</t>
  </si>
  <si>
    <r>
      <rPr>
        <sz val="11"/>
        <color indexed="0"/>
        <rFont val="宋体"/>
        <charset val="134"/>
      </rPr>
      <t xml:space="preserve">  国有土地使用权出让收入及对应专项债务收入安排的支出</t>
    </r>
  </si>
  <si>
    <t xml:space="preserve">   其中： 征地和拆迁补偿支出（国有土地使用权出让收入支出）</t>
  </si>
  <si>
    <t xml:space="preserve">          城市建设支出</t>
  </si>
  <si>
    <t xml:space="preserve">          农村基础设施建设支出</t>
  </si>
  <si>
    <t xml:space="preserve">          补助被征地农民支出</t>
  </si>
  <si>
    <t xml:space="preserve">          土地出让业务支出</t>
  </si>
  <si>
    <t xml:space="preserve">          廉租住房支出（国有土地使用权出让收入安排的支出）</t>
  </si>
  <si>
    <t xml:space="preserve">         其他国有土地使用权出让收入安排的支出</t>
  </si>
  <si>
    <r>
      <rPr>
        <sz val="11"/>
        <color indexed="0"/>
        <rFont val="宋体"/>
        <charset val="134"/>
      </rPr>
      <t xml:space="preserve">  国有土地收益基金及对应专项债务收入安排的支出</t>
    </r>
  </si>
  <si>
    <t xml:space="preserve">    其中：征地和拆迁补偿支出（国有土地收益基金支出）</t>
  </si>
  <si>
    <r>
      <rPr>
        <sz val="11"/>
        <color indexed="0"/>
        <rFont val="宋体"/>
        <charset val="134"/>
      </rPr>
      <t xml:space="preserve">  农业土地开发资金安排的支出</t>
    </r>
  </si>
  <si>
    <t xml:space="preserve">    其中：农业土地开发资金安排的支出</t>
  </si>
  <si>
    <r>
      <rPr>
        <sz val="11"/>
        <color indexed="0"/>
        <rFont val="宋体"/>
        <charset val="134"/>
      </rPr>
      <t xml:space="preserve">  城市基础设施配套费安排的支出</t>
    </r>
  </si>
  <si>
    <t xml:space="preserve">   其中：城市公共设施（城市基础设施配套费安排的支出）</t>
  </si>
  <si>
    <t xml:space="preserve">         其他城市基础设施配套费安排的支出</t>
  </si>
  <si>
    <t xml:space="preserve"> 污水处理费收入安排的支出</t>
  </si>
  <si>
    <t xml:space="preserve">    其中：污水处理设施建设和运营</t>
  </si>
  <si>
    <r>
      <rPr>
        <sz val="9"/>
        <color indexed="0"/>
        <rFont val="宋体"/>
        <charset val="134"/>
      </rPr>
      <t xml:space="preserve">  </t>
    </r>
    <r>
      <rPr>
        <sz val="9"/>
        <color indexed="0"/>
        <rFont val="宋体"/>
        <charset val="134"/>
      </rPr>
      <t>彩票公益金安排的支出</t>
    </r>
  </si>
  <si>
    <t xml:space="preserve">   其中： 用于社会福利的彩票公益金支出</t>
  </si>
  <si>
    <t xml:space="preserve">         用于体育事业的彩票公益金支出</t>
  </si>
  <si>
    <r>
      <rPr>
        <sz val="9"/>
        <color indexed="0"/>
        <rFont val="宋体"/>
        <charset val="134"/>
      </rPr>
      <t xml:space="preserve">  </t>
    </r>
    <r>
      <rPr>
        <sz val="9"/>
        <color indexed="0"/>
        <rFont val="宋体"/>
        <charset val="134"/>
      </rPr>
      <t>地方政府专项债务付息支出</t>
    </r>
  </si>
  <si>
    <t xml:space="preserve">    其中：国有土地使用权出让金债务付息支出</t>
  </si>
  <si>
    <t xml:space="preserve">         土地储备专项债券付息支出</t>
  </si>
  <si>
    <t xml:space="preserve">         其他地方自行试点项目收益专项债券付息支出</t>
  </si>
  <si>
    <r>
      <rPr>
        <sz val="9"/>
        <color indexed="0"/>
        <rFont val="宋体"/>
        <charset val="134"/>
      </rPr>
      <t xml:space="preserve">  </t>
    </r>
    <r>
      <rPr>
        <sz val="9"/>
        <color indexed="0"/>
        <rFont val="宋体"/>
        <charset val="134"/>
      </rPr>
      <t>地方政府专项债务发行费用支出</t>
    </r>
  </si>
  <si>
    <t xml:space="preserve">    其中：国有土地使用权出让金债务发行费用支出</t>
  </si>
  <si>
    <t>附表1-14</t>
  </si>
  <si>
    <t>2022年度政府性基金转移支付预算表</t>
  </si>
  <si>
    <t>……</t>
  </si>
  <si>
    <t>备注：未独立编制乡镇级政府预算的县（市、区）请表述：本县（市、区）所辖乡镇作为一级预算部门管理，未单独编制政府预算，为此未有政府性基金对下税收返还和转移支付预算数据。</t>
  </si>
  <si>
    <t>附表1-15</t>
  </si>
  <si>
    <t>2022年度国有资本经营收入预算表</t>
  </si>
  <si>
    <t>一、利润收入</t>
  </si>
  <si>
    <t>二、股利、股息收入</t>
  </si>
  <si>
    <t>三、产权转让收入</t>
  </si>
  <si>
    <t>四、清算收入</t>
  </si>
  <si>
    <t>五、其他国有资本经营预算收入</t>
  </si>
  <si>
    <t xml:space="preserve">    国有资本经营预算转移支付收入</t>
  </si>
  <si>
    <t xml:space="preserve">    上年结转收入</t>
  </si>
  <si>
    <t>附表1-16</t>
  </si>
  <si>
    <t>2022年度国有资本经营支出预算表</t>
  </si>
  <si>
    <t>一、解决历史遗留问题及改革成本支出</t>
  </si>
  <si>
    <t>二、国有企业资本金注入</t>
  </si>
  <si>
    <t>三、国有企业政策性补贴</t>
  </si>
  <si>
    <t>四、金融国有资本经营预算支出</t>
  </si>
  <si>
    <t>五、其他国有资本经营预算支出</t>
  </si>
  <si>
    <t xml:space="preserve">    国有资本经营预算转移支付支出</t>
  </si>
  <si>
    <t xml:space="preserve">    调出资金</t>
  </si>
  <si>
    <t>附表1-17</t>
  </si>
  <si>
    <t>2022年度本级国有资本经营收入预算表</t>
  </si>
  <si>
    <t xml:space="preserve">  其中：福建连城国有投资集团有限公司利润收入</t>
  </si>
  <si>
    <t xml:space="preserve">       连城县工贸发展有限公司利润收入</t>
  </si>
  <si>
    <t xml:space="preserve">       连城县弘源管理有限公司利润收入</t>
  </si>
  <si>
    <t xml:space="preserve">       福建连城豸龙旅游集团有限公司利润收入</t>
  </si>
  <si>
    <t xml:space="preserve">  其中：国有控股公司股利、股息收入</t>
  </si>
  <si>
    <t xml:space="preserve"> 国有参股公司股利、股息收入</t>
  </si>
  <si>
    <t xml:space="preserve"> 金融企业股利、股息收入</t>
  </si>
  <si>
    <t xml:space="preserve"> 其他国有企业股利、股息收入</t>
  </si>
  <si>
    <t>附表1-18</t>
  </si>
  <si>
    <t>2022年度本级国有资本经营支出预算表</t>
  </si>
  <si>
    <t xml:space="preserve"> 其中：厂办大集体改革支出</t>
  </si>
  <si>
    <t>“三供一业”移交补助支出</t>
  </si>
  <si>
    <t>国有企业办职教幼教补助支出</t>
  </si>
  <si>
    <t>国有企业办公共服务机构移交补助支出</t>
  </si>
  <si>
    <t>国有企业退休人员社会化管理补助支出</t>
  </si>
  <si>
    <t>国有企业棚户区改造支出</t>
  </si>
  <si>
    <t>国有企业改革成本支出</t>
  </si>
  <si>
    <t>离休干部医药补助支出</t>
  </si>
  <si>
    <t>其他解决历史遗留问题及改革成本支出</t>
  </si>
  <si>
    <t xml:space="preserve"> 其中：国有经济结构调整支出</t>
  </si>
  <si>
    <t>公益性设施投资支出</t>
  </si>
  <si>
    <t>前瞻性战略性产业发展支出</t>
  </si>
  <si>
    <t>生态环境保护支出</t>
  </si>
  <si>
    <t>支持科技进步支出</t>
  </si>
  <si>
    <t>保障国有经济安全支出</t>
  </si>
  <si>
    <t>对外投资合作支出</t>
  </si>
  <si>
    <t>其他国有企业资本金注入</t>
  </si>
  <si>
    <t xml:space="preserve"> 其中：国有企业政策性补贴</t>
  </si>
  <si>
    <t xml:space="preserve"> 其中：资本性支出</t>
  </si>
  <si>
    <t xml:space="preserve">       改革性支出</t>
  </si>
  <si>
    <t xml:space="preserve">       其他金融国有资本经营预算支出</t>
  </si>
  <si>
    <t>本年支出合计</t>
  </si>
  <si>
    <t>附表1-19</t>
  </si>
  <si>
    <t>2022年度社会保险基金预算收入表</t>
  </si>
  <si>
    <t>一、企业职工基本养老保险基金收入</t>
  </si>
  <si>
    <t>二、城乡居民基本养老保险基金收入</t>
  </si>
  <si>
    <t>三、机关事业单位基本养老保险基金收入</t>
  </si>
  <si>
    <t>四、职工基本医疗保险基金收入</t>
  </si>
  <si>
    <t>五、居民基本医疗保险基金收入</t>
  </si>
  <si>
    <r>
      <rPr>
        <sz val="11"/>
        <color indexed="8"/>
        <rFont val="Times New Roman"/>
        <charset val="134"/>
      </rPr>
      <t xml:space="preserve"> (</t>
    </r>
    <r>
      <rPr>
        <sz val="11"/>
        <color indexed="8"/>
        <rFont val="宋体"/>
        <charset val="134"/>
      </rPr>
      <t>一</t>
    </r>
    <r>
      <rPr>
        <sz val="11"/>
        <color indexed="8"/>
        <rFont val="Times New Roman"/>
        <charset val="134"/>
      </rPr>
      <t xml:space="preserve">) </t>
    </r>
    <r>
      <rPr>
        <sz val="11"/>
        <color indexed="8"/>
        <rFont val="宋体"/>
        <charset val="134"/>
      </rPr>
      <t>城乡居民基本医疗保险基金收入</t>
    </r>
  </si>
  <si>
    <t>(二) 新型农村合作医疗基金收入</t>
  </si>
  <si>
    <r>
      <rPr>
        <sz val="11"/>
        <color indexed="8"/>
        <rFont val="Times New Roman"/>
        <charset val="134"/>
      </rPr>
      <t xml:space="preserve"> (</t>
    </r>
    <r>
      <rPr>
        <sz val="11"/>
        <color indexed="8"/>
        <rFont val="宋体"/>
        <charset val="134"/>
      </rPr>
      <t>三</t>
    </r>
    <r>
      <rPr>
        <sz val="11"/>
        <color indexed="8"/>
        <rFont val="Times New Roman"/>
        <charset val="134"/>
      </rPr>
      <t xml:space="preserve">) </t>
    </r>
    <r>
      <rPr>
        <sz val="11"/>
        <color indexed="8"/>
        <rFont val="宋体"/>
        <charset val="134"/>
      </rPr>
      <t>城镇居民基本医疗保险基金收入</t>
    </r>
  </si>
  <si>
    <t>六、工伤保险基金收入</t>
  </si>
  <si>
    <t>七、失业保险基金收入</t>
  </si>
  <si>
    <t>八、生育保险基金收入</t>
  </si>
  <si>
    <t>合    计</t>
  </si>
  <si>
    <t>附表1-20</t>
  </si>
  <si>
    <t>2022年度社会保险基金预算支出表</t>
  </si>
  <si>
    <t>一、企业职工基本养老保险基金支出</t>
  </si>
  <si>
    <t>二、城乡居民基本养老保险基金支出</t>
  </si>
  <si>
    <t>三、机关事业单位基本养老保险基金支出</t>
  </si>
  <si>
    <t>四、职工基本医疗保险基金支出</t>
  </si>
  <si>
    <t>五、居民基本医疗保险基金支出</t>
  </si>
  <si>
    <t xml:space="preserve"> (一) 城乡居民基本医疗保险基金支出</t>
  </si>
  <si>
    <t>(二) 新型农村合作医疗基金支出</t>
  </si>
  <si>
    <t xml:space="preserve"> (三) 城镇居民基本医疗保险基金支出</t>
  </si>
  <si>
    <t>六、工伤保险基金支出</t>
  </si>
  <si>
    <t>七、失业保险基金支出</t>
  </si>
  <si>
    <t>八、生育保险基金支出</t>
  </si>
  <si>
    <t>附表1-21</t>
  </si>
  <si>
    <t>2022年度本级社会保险基金预算收入表</t>
  </si>
  <si>
    <t>项　目</t>
  </si>
  <si>
    <t xml:space="preserve">    其中：保险费收入</t>
  </si>
  <si>
    <t xml:space="preserve">          财政补贴收入</t>
  </si>
  <si>
    <t xml:space="preserve">          利息收入</t>
  </si>
  <si>
    <t xml:space="preserve">          其他收入</t>
  </si>
  <si>
    <t xml:space="preserve">          动用上年结余收入</t>
  </si>
  <si>
    <t xml:space="preserve"> (一) 城乡居民基本医疗保险基金收入</t>
  </si>
  <si>
    <t xml:space="preserve"> (三) 城镇居民基本医疗保险基金收入</t>
  </si>
  <si>
    <r>
      <rPr>
        <sz val="11"/>
        <color indexed="8"/>
        <rFont val="Times New Roman"/>
        <charset val="134"/>
      </rPr>
      <t xml:space="preserve">       </t>
    </r>
    <r>
      <rPr>
        <sz val="11"/>
        <color indexed="8"/>
        <rFont val="宋体"/>
        <charset val="134"/>
      </rPr>
      <t>其中：保险费收入</t>
    </r>
  </si>
  <si>
    <r>
      <rPr>
        <sz val="11"/>
        <color indexed="8"/>
        <rFont val="Times New Roman"/>
        <charset val="134"/>
      </rPr>
      <t xml:space="preserve">                  </t>
    </r>
    <r>
      <rPr>
        <sz val="11"/>
        <color indexed="8"/>
        <rFont val="宋体"/>
        <charset val="134"/>
      </rPr>
      <t>财政补贴收入</t>
    </r>
  </si>
  <si>
    <r>
      <rPr>
        <sz val="11"/>
        <color indexed="8"/>
        <rFont val="Times New Roman"/>
        <charset val="134"/>
      </rPr>
      <t xml:space="preserve">                  </t>
    </r>
    <r>
      <rPr>
        <sz val="11"/>
        <color indexed="8"/>
        <rFont val="宋体"/>
        <charset val="134"/>
      </rPr>
      <t>利息收入</t>
    </r>
  </si>
  <si>
    <t>附表1-22</t>
  </si>
  <si>
    <t>2022年度本级社会保险基金预算支出表</t>
  </si>
  <si>
    <t xml:space="preserve">    其中：基本养老金</t>
  </si>
  <si>
    <t xml:space="preserve">          医疗补助金</t>
  </si>
  <si>
    <t xml:space="preserve">          丧葬抚恤补助</t>
  </si>
  <si>
    <t xml:space="preserve">          其他企业职工基本养老保险基金支出</t>
  </si>
  <si>
    <t xml:space="preserve">    其中：基础养老金支出</t>
  </si>
  <si>
    <t xml:space="preserve">          个人账户养老金支出</t>
  </si>
  <si>
    <t xml:space="preserve">          丧葬抚恤补助支出</t>
  </si>
  <si>
    <t xml:space="preserve">          其他城乡居民基本养老保险基金支出</t>
  </si>
  <si>
    <t xml:space="preserve">    其中：基本养老金支出</t>
  </si>
  <si>
    <t xml:space="preserve">          其他机关事业单位基本养老保险基金支出</t>
  </si>
  <si>
    <t xml:space="preserve">    其中：职工基本医疗保险统筹基金</t>
  </si>
  <si>
    <t xml:space="preserve">          职工医疗保险个人账户基金</t>
  </si>
  <si>
    <t xml:space="preserve">          其他职工基本医疗保险基金支出</t>
  </si>
  <si>
    <t xml:space="preserve">    其中：城乡居民基本医疗保险基金医疗待遇支出</t>
  </si>
  <si>
    <t xml:space="preserve">          大病医疗保险支出</t>
  </si>
  <si>
    <t xml:space="preserve">          其他城乡居民基本医疗保险基金支出</t>
  </si>
  <si>
    <t xml:space="preserve">     其中：新型农村合作医疗基金医疗待遇支出</t>
  </si>
  <si>
    <t xml:space="preserve">           大病医疗保险支出</t>
  </si>
  <si>
    <t xml:space="preserve">           其他新型农村合作医疗基金支出</t>
  </si>
  <si>
    <t xml:space="preserve">     其中：城镇居民基本医疗保险基金医疗待遇支出</t>
  </si>
  <si>
    <t xml:space="preserve">           其他城镇居民基本医疗保险基金支出</t>
  </si>
  <si>
    <t xml:space="preserve">    其中：工伤保险待遇支出</t>
  </si>
  <si>
    <t xml:space="preserve">          劳动能力鉴定支出</t>
  </si>
  <si>
    <t xml:space="preserve">          工伤预防费用支出</t>
  </si>
  <si>
    <t xml:space="preserve">          其他工伤保险基金支出</t>
  </si>
  <si>
    <t xml:space="preserve">    其中：失业保险金</t>
  </si>
  <si>
    <t xml:space="preserve">          医疗保险费</t>
  </si>
  <si>
    <t xml:space="preserve">          职业培训和职业介绍补贴</t>
  </si>
  <si>
    <t xml:space="preserve">          其他失业保险基金支出</t>
  </si>
  <si>
    <t xml:space="preserve">    其中：生育医疗费用支出</t>
  </si>
  <si>
    <t xml:space="preserve">          生育津贴支出</t>
  </si>
  <si>
    <t xml:space="preserve">          其他生育保险基金支出</t>
  </si>
  <si>
    <t>附表1-23</t>
  </si>
  <si>
    <t>2022年度本级财政专项资金管理清单目录</t>
  </si>
  <si>
    <t>类级科目名称/专项资金立项名称</t>
  </si>
  <si>
    <t>资金主管部门</t>
  </si>
  <si>
    <t>当年预算安排金额</t>
  </si>
  <si>
    <t>其中：</t>
  </si>
  <si>
    <t>公共财政预算</t>
  </si>
  <si>
    <t>政府性基金预算</t>
  </si>
  <si>
    <t>二、公共安全支出</t>
  </si>
  <si>
    <t>三、教育支出</t>
  </si>
  <si>
    <t>其中：连城二中扩容提升项目（革命老区）</t>
  </si>
  <si>
    <t>教育局</t>
  </si>
  <si>
    <t>城关二小扩容提升项目（革命老区）</t>
  </si>
  <si>
    <t>中小学校舍保障长效机制专项补助资金（转移支付）</t>
  </si>
  <si>
    <t>义务教育薄弱环节改善与能力提升（转移支付）</t>
  </si>
  <si>
    <t>揭乐中学改造提升项目（革命老区）</t>
  </si>
  <si>
    <t>隔川中学提供改造项目（革命老区）</t>
  </si>
  <si>
    <t>“班班通”及校园监控等项目资金</t>
  </si>
  <si>
    <t>职业教育学校改善办学条件</t>
  </si>
  <si>
    <t>基础教育学校改善办学条件及扩班扩容资金</t>
  </si>
  <si>
    <t>四、科学技术支出</t>
  </si>
  <si>
    <t>其中：科技三项经费</t>
  </si>
  <si>
    <t>连城县工业信息化和科学技术局</t>
  </si>
  <si>
    <t>海峡研究院业务费</t>
  </si>
  <si>
    <t xml:space="preserve"> 海峡光电产业技术研究院</t>
  </si>
  <si>
    <t>文化创意产业扶持资金</t>
  </si>
  <si>
    <t>经济发展股代编</t>
  </si>
  <si>
    <t>五、文化体育与传媒支出</t>
  </si>
  <si>
    <t>旅游产业发展及全域旅游资金</t>
  </si>
  <si>
    <t>连城县文化体育和旅游局</t>
  </si>
  <si>
    <t>县级革命文物保护专项资金</t>
  </si>
  <si>
    <t>六、社会保障和就业支出</t>
  </si>
  <si>
    <t>殡仪馆业务费</t>
  </si>
  <si>
    <t xml:space="preserve">    连城县民政局</t>
  </si>
  <si>
    <t>七、医疗卫生与计划生育支出</t>
  </si>
  <si>
    <t>县医院二期ppp项目</t>
  </si>
  <si>
    <t>连城县卫生健康局</t>
  </si>
  <si>
    <t>八、节能环保支出</t>
  </si>
  <si>
    <t>其中：EPC乡镇污水处理设施运营费</t>
  </si>
  <si>
    <t>连城县住房和城乡建设局</t>
  </si>
  <si>
    <t>PPP乡镇污水处理设施回购款</t>
  </si>
  <si>
    <t>城区环卫购买服务经费</t>
  </si>
  <si>
    <t>连城县城市管理局</t>
  </si>
  <si>
    <t>林业草原生态保护恢复资金</t>
  </si>
  <si>
    <t>连城县林业局</t>
  </si>
  <si>
    <t>垃圾常态化补助</t>
  </si>
  <si>
    <t>垃圾处理费</t>
  </si>
  <si>
    <t>九、城乡社区支出</t>
  </si>
  <si>
    <t>其中：乡村振兴（农村人居环境整治两治一拆奖励等资金）</t>
  </si>
  <si>
    <t>连城县农业农村局</t>
  </si>
  <si>
    <t>征地拆迁补偿支出</t>
  </si>
  <si>
    <t>连城县自然资源局</t>
  </si>
  <si>
    <t>保障性住房资金</t>
  </si>
  <si>
    <t>农村公路养护县级配套</t>
  </si>
  <si>
    <t>连城县交通运输局</t>
  </si>
  <si>
    <t>农村公路建设、安保、危桥改造</t>
  </si>
  <si>
    <t>新能源公交车置换</t>
  </si>
  <si>
    <t>市政、园林绿化维护</t>
  </si>
  <si>
    <t>国有土地收益金支出</t>
  </si>
  <si>
    <t>农业土地开发的土地出让金</t>
  </si>
  <si>
    <t>公交专线运营补助资金</t>
  </si>
  <si>
    <t>污水处理设施建设和运营</t>
  </si>
  <si>
    <t>市政基础设施PPP回购款</t>
  </si>
  <si>
    <t>十、农林水支出</t>
  </si>
  <si>
    <t>其中：特色产业发展专项资金</t>
  </si>
  <si>
    <t>农业股代编</t>
  </si>
  <si>
    <t>高标准农田建设</t>
  </si>
  <si>
    <t>畜牧站-连城白鸭产业化资金</t>
  </si>
  <si>
    <t>畜牧站-重大动物防疫疫苗，动物疫病防控、卫生监督、培训等经费</t>
  </si>
  <si>
    <t>特色现代农业发展专项资金</t>
  </si>
  <si>
    <t>农产品安全与监管项目资金</t>
  </si>
  <si>
    <t>动植物疫病防控</t>
  </si>
  <si>
    <t>乡村振兴试点示范资金</t>
  </si>
  <si>
    <t>生态农业建设专项资金</t>
  </si>
  <si>
    <t>农机购置补贴资金</t>
  </si>
  <si>
    <t>连城县农机站</t>
  </si>
  <si>
    <t>农业生产发展（富硒农业产业）资金</t>
  </si>
  <si>
    <t>福建省连城农民创业园管理委员会</t>
  </si>
  <si>
    <t>林业有害生物防治</t>
  </si>
  <si>
    <t>农业生产发展（兰花产业发展）资金</t>
  </si>
  <si>
    <t>文川河流域造林绿化和森林资源保护项目二期</t>
  </si>
  <si>
    <t>森林植被恢复费-森林资源清查、生物防火林带等</t>
  </si>
  <si>
    <t>林业改革发展资金</t>
  </si>
  <si>
    <t>水利救灾资金</t>
  </si>
  <si>
    <t>连城县水利局</t>
  </si>
  <si>
    <t>冬春修水利水毁修复</t>
  </si>
  <si>
    <t>水利专项资金</t>
  </si>
  <si>
    <t>防汛抗旱经费</t>
  </si>
  <si>
    <t>扶贫专项资金</t>
  </si>
  <si>
    <t>农业保险保费资金</t>
  </si>
  <si>
    <t>财政衔接推进乡村振兴补助资金</t>
  </si>
  <si>
    <t>饮水工程及道路硬化专项经费</t>
  </si>
  <si>
    <t>连城县民政局</t>
  </si>
  <si>
    <t>十一、交通运输支出</t>
  </si>
  <si>
    <t>其中：车辆购置税补助地方建设项目</t>
  </si>
  <si>
    <t>公路沥青砼路面改造工程补助款</t>
  </si>
  <si>
    <t>十二、住房保障</t>
  </si>
  <si>
    <t>其中：农村危房改造</t>
  </si>
  <si>
    <t>中央财政保障性安居工程</t>
  </si>
  <si>
    <t>十三、商业服务业</t>
  </si>
  <si>
    <t>其中：生猪调出大县奖励资金</t>
  </si>
  <si>
    <t>十四、预备费</t>
  </si>
  <si>
    <t>其中：预备费(含救灾预备金100万元)</t>
  </si>
  <si>
    <t>预算股代编</t>
  </si>
  <si>
    <t>其中：体育事业公益项目支出</t>
  </si>
  <si>
    <t>财政预留资金</t>
  </si>
  <si>
    <t>援疆支出</t>
  </si>
  <si>
    <t>企业股代编</t>
  </si>
  <si>
    <t>援藏支出</t>
  </si>
  <si>
    <t>十六、债务付息支出</t>
  </si>
  <si>
    <t>其他一般债务付息支出</t>
  </si>
  <si>
    <t>债务中心代编</t>
  </si>
  <si>
    <t>地方政府债券利息、发行费</t>
  </si>
  <si>
    <t>附表5-1</t>
  </si>
  <si>
    <t>2021年度政府一般债务余额和限额情况表</t>
  </si>
  <si>
    <t>政府债务余额</t>
  </si>
  <si>
    <t>1.2020年末一般债务余额</t>
  </si>
  <si>
    <t>2.2021年新增一般债务额</t>
  </si>
  <si>
    <t>3.2021年偿还一般债务本金</t>
  </si>
  <si>
    <t>4. 2021年末一般债务余额</t>
  </si>
  <si>
    <t>政府债务限额</t>
  </si>
  <si>
    <t>1．2020年一般债务限额</t>
  </si>
  <si>
    <t>2．2021年新增一般债务限额</t>
  </si>
  <si>
    <t>3．2021年一般债务限额</t>
  </si>
  <si>
    <t>备注：在公开年度政府预算时，公开上年末债务余额和限额情况；在本级人大常委会通过本级预算调整方案（增加债务限额）后，公开本级债务限额情况；在公开年度政府决算时，公开本年债务余额和限额情况。</t>
  </si>
  <si>
    <t>附表5-2</t>
  </si>
  <si>
    <t>2021年度本级政府一般债务余额和限额情况表</t>
  </si>
  <si>
    <t>1.2019年末一般债务余额</t>
  </si>
  <si>
    <t>2.2020年新增一般债务额</t>
  </si>
  <si>
    <t>3.2020年偿还一般债务本金</t>
  </si>
  <si>
    <t>4. 2020年末一般债务余额</t>
  </si>
  <si>
    <t>1．2019年一般债务限额</t>
  </si>
  <si>
    <t>2．2020年新增一般债务限额</t>
  </si>
  <si>
    <t>3．2020年一般债务限额</t>
  </si>
  <si>
    <t>附表5-3</t>
  </si>
  <si>
    <t>2021年度政府专项债务余额和限额情况表</t>
  </si>
  <si>
    <t>1. 2020年末专项债务余额</t>
  </si>
  <si>
    <t>2. 2021年新增专项债务额</t>
  </si>
  <si>
    <t>3. 2021年偿还专项债务本金</t>
  </si>
  <si>
    <t>4. 2021年末专项债务余额</t>
  </si>
  <si>
    <t>1．2020年专项债务限额</t>
  </si>
  <si>
    <t>2．2021年新增专项债务限额</t>
  </si>
  <si>
    <t>3．2021年专项债务限额</t>
  </si>
  <si>
    <t>附表5-4</t>
  </si>
  <si>
    <t>2021年度本级政府专项债务余额和限额情况表</t>
  </si>
</sst>
</file>

<file path=xl/styles.xml><?xml version="1.0" encoding="utf-8"?>
<styleSheet xmlns="http://schemas.openxmlformats.org/spreadsheetml/2006/main" xmlns:mc="http://schemas.openxmlformats.org/markup-compatibility/2006" xmlns:xr9="http://schemas.microsoft.com/office/spreadsheetml/2016/revision9" mc:Ignorable="xr9">
  <numFmts count="2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0_-;\-\¥* #,##0_-;_-\¥* &quot;-&quot;_-;_-@_-"/>
    <numFmt numFmtId="177" formatCode="_ \¥* #,##0.00_ ;_ \¥* \-#,##0.00_ ;_ \¥* &quot;-&quot;??_ ;_ @_ "/>
    <numFmt numFmtId="178" formatCode="_-* #,##0.0000_-;\-* #,##0.0000_-;_-* &quot;-&quot;??_-;_-@_-"/>
    <numFmt numFmtId="179" formatCode="_-* #,##0.00_-;\-* #,##0.00_-;_-* &quot;-&quot;??_-;_-@_-"/>
    <numFmt numFmtId="180" formatCode="0.0"/>
    <numFmt numFmtId="181" formatCode="\$#,##0.00;\(\$#,##0.00\)"/>
    <numFmt numFmtId="182" formatCode="_(&quot;$&quot;* #,##0.00_);_(&quot;$&quot;* \(#,##0.00\);_(&quot;$&quot;* &quot;-&quot;??_);_(@_)"/>
    <numFmt numFmtId="183" formatCode="#,##0;\-#,##0;&quot;-&quot;"/>
    <numFmt numFmtId="184" formatCode="#,##0;\(#,##0\)"/>
    <numFmt numFmtId="185" formatCode="_(* #,##0.00_);_(* \(#,##0.00\);_(* &quot;-&quot;??_);_(@_)"/>
    <numFmt numFmtId="186" formatCode="_-&quot;$&quot;* #,##0_-;\-&quot;$&quot;* #,##0_-;_-&quot;$&quot;* &quot;-&quot;_-;_-@_-"/>
    <numFmt numFmtId="187" formatCode="\$#,##0;\(\$#,##0\)"/>
    <numFmt numFmtId="188" formatCode="#,##0.000_ "/>
    <numFmt numFmtId="189" formatCode="_-* #,##0_-;\-* #,##0_-;_-* &quot;-&quot;_-;_-@_-"/>
    <numFmt numFmtId="190" formatCode="#,##0_ ;[Red]\-#,##0\ "/>
    <numFmt numFmtId="191" formatCode="0.00_ ;[Red]\-0.00\ "/>
    <numFmt numFmtId="192" formatCode="0.0%"/>
    <numFmt numFmtId="193" formatCode="0.00_ "/>
    <numFmt numFmtId="194" formatCode="#,##0_ "/>
    <numFmt numFmtId="195" formatCode="#,##0_);[Red]\(#,##0\)"/>
    <numFmt numFmtId="196" formatCode="#,##0.00_ "/>
    <numFmt numFmtId="197" formatCode="0.00_);[Red]\(0.00\)"/>
  </numFmts>
  <fonts count="92">
    <font>
      <sz val="12"/>
      <name val="宋体"/>
      <charset val="134"/>
    </font>
    <font>
      <sz val="16"/>
      <name val="方正小标宋_GBK"/>
      <charset val="134"/>
    </font>
    <font>
      <sz val="11"/>
      <name val="宋体"/>
      <charset val="134"/>
    </font>
    <font>
      <sz val="11"/>
      <name val="Arial"/>
      <charset val="134"/>
    </font>
    <font>
      <b/>
      <sz val="11"/>
      <name val="宋体"/>
      <charset val="134"/>
      <scheme val="minor"/>
    </font>
    <font>
      <sz val="11"/>
      <name val="宋体"/>
      <charset val="134"/>
      <scheme val="minor"/>
    </font>
    <font>
      <sz val="11"/>
      <name val="华文楷体"/>
      <charset val="134"/>
    </font>
    <font>
      <sz val="16"/>
      <color theme="1"/>
      <name val="方正小标宋_GBK"/>
      <charset val="134"/>
    </font>
    <font>
      <sz val="11"/>
      <color theme="1"/>
      <name val="Arial"/>
      <charset val="134"/>
    </font>
    <font>
      <sz val="11"/>
      <color theme="1"/>
      <name val="宋体"/>
      <charset val="134"/>
    </font>
    <font>
      <b/>
      <sz val="11"/>
      <color theme="1"/>
      <name val="宋体"/>
      <charset val="134"/>
      <scheme val="minor"/>
    </font>
    <font>
      <sz val="11"/>
      <color theme="1"/>
      <name val="宋体"/>
      <charset val="134"/>
      <scheme val="minor"/>
    </font>
    <font>
      <sz val="11"/>
      <name val="楷体"/>
      <charset val="134"/>
    </font>
    <font>
      <b/>
      <sz val="11"/>
      <name val="宋体"/>
      <charset val="134"/>
      <scheme val="major"/>
    </font>
    <font>
      <b/>
      <sz val="11"/>
      <name val="宋体"/>
      <charset val="134"/>
    </font>
    <font>
      <sz val="11"/>
      <name val="宋体"/>
      <charset val="134"/>
      <scheme val="major"/>
    </font>
    <font>
      <sz val="10"/>
      <name val="宋体"/>
      <charset val="134"/>
    </font>
    <font>
      <sz val="10"/>
      <name val="SimSun"/>
      <charset val="134"/>
    </font>
    <font>
      <sz val="16"/>
      <color indexed="8"/>
      <name val="方正小标宋_GBK"/>
      <charset val="134"/>
    </font>
    <font>
      <sz val="12"/>
      <color indexed="9"/>
      <name val="宋体"/>
      <charset val="134"/>
    </font>
    <font>
      <sz val="11"/>
      <color indexed="8"/>
      <name val="黑体"/>
      <charset val="134"/>
    </font>
    <font>
      <b/>
      <sz val="11"/>
      <color indexed="8"/>
      <name val="宋体"/>
      <charset val="134"/>
    </font>
    <font>
      <sz val="11"/>
      <color indexed="8"/>
      <name val="Times New Roman"/>
      <charset val="134"/>
    </font>
    <font>
      <sz val="11"/>
      <color indexed="8"/>
      <name val="宋体"/>
      <charset val="134"/>
    </font>
    <font>
      <b/>
      <sz val="12"/>
      <name val="宋体"/>
      <charset val="134"/>
    </font>
    <font>
      <sz val="10"/>
      <name val="宋体"/>
      <charset val="134"/>
      <scheme val="minor"/>
    </font>
    <font>
      <sz val="12"/>
      <color indexed="8"/>
      <name val="宋体"/>
      <charset val="134"/>
    </font>
    <font>
      <b/>
      <sz val="11"/>
      <color indexed="8"/>
      <name val="宋体"/>
      <charset val="134"/>
      <scheme val="minor"/>
    </font>
    <font>
      <sz val="11"/>
      <color indexed="8"/>
      <name val="宋体"/>
      <charset val="134"/>
      <scheme val="minor"/>
    </font>
    <font>
      <b/>
      <sz val="12"/>
      <color indexed="8"/>
      <name val="宋体"/>
      <charset val="134"/>
      <scheme val="minor"/>
    </font>
    <font>
      <sz val="12"/>
      <name val="华文楷体"/>
      <charset val="134"/>
    </font>
    <font>
      <sz val="9"/>
      <color indexed="0"/>
      <name val="宋体"/>
      <charset val="134"/>
    </font>
    <font>
      <b/>
      <sz val="11"/>
      <color indexed="8"/>
      <name val="楷体"/>
      <charset val="134"/>
    </font>
    <font>
      <sz val="9"/>
      <color indexed="8"/>
      <name val="宋体"/>
      <charset val="134"/>
    </font>
    <font>
      <sz val="11"/>
      <color indexed="8"/>
      <name val="楷体"/>
      <charset val="134"/>
    </font>
    <font>
      <sz val="9"/>
      <color indexed="8"/>
      <name val="楷体"/>
      <charset val="134"/>
    </font>
    <font>
      <sz val="9"/>
      <name val="宋体"/>
      <charset val="134"/>
    </font>
    <font>
      <sz val="11"/>
      <color indexed="8"/>
      <name val="华文楷体"/>
      <charset val="134"/>
    </font>
    <font>
      <sz val="12"/>
      <name val="黑体"/>
      <charset val="134"/>
    </font>
    <font>
      <sz val="11"/>
      <name val="黑体"/>
      <charset val="134"/>
    </font>
    <font>
      <sz val="16"/>
      <name val="宋体"/>
      <charset val="134"/>
    </font>
    <font>
      <sz val="18"/>
      <name val="方正小标宋_GBK"/>
      <charset val="134"/>
    </font>
    <font>
      <b/>
      <sz val="12"/>
      <name val="楷体"/>
      <charset val="134"/>
    </font>
    <font>
      <sz val="12"/>
      <name val="宋体"/>
      <charset val="134"/>
      <scheme val="minor"/>
    </font>
    <font>
      <sz val="16"/>
      <name val="宋体"/>
      <charset val="134"/>
      <scheme val="minor"/>
    </font>
    <font>
      <sz val="12"/>
      <color theme="1"/>
      <name val="宋体"/>
      <charset val="134"/>
      <scheme val="minor"/>
    </font>
    <font>
      <u/>
      <sz val="11"/>
      <color rgb="FF0000FF"/>
      <name val="宋体"/>
      <charset val="0"/>
      <scheme val="minor"/>
    </font>
    <font>
      <u/>
      <sz val="11"/>
      <color rgb="FF800080"/>
      <name val="宋体"/>
      <charset val="0"/>
      <scheme val="minor"/>
    </font>
    <font>
      <sz val="11"/>
      <color indexed="10"/>
      <name val="宋体"/>
      <charset val="134"/>
    </font>
    <font>
      <b/>
      <sz val="21"/>
      <name val="楷体_GB2312"/>
      <charset val="134"/>
    </font>
    <font>
      <i/>
      <sz val="11"/>
      <color indexed="23"/>
      <name val="宋体"/>
      <charset val="134"/>
    </font>
    <font>
      <b/>
      <sz val="15"/>
      <color indexed="56"/>
      <name val="宋体"/>
      <charset val="134"/>
    </font>
    <font>
      <b/>
      <sz val="13"/>
      <color indexed="56"/>
      <name val="宋体"/>
      <charset val="134"/>
    </font>
    <font>
      <b/>
      <sz val="11"/>
      <color indexed="56"/>
      <name val="宋体"/>
      <charset val="134"/>
    </font>
    <font>
      <sz val="11"/>
      <color indexed="62"/>
      <name val="宋体"/>
      <charset val="134"/>
    </font>
    <font>
      <b/>
      <sz val="11"/>
      <color indexed="63"/>
      <name val="宋体"/>
      <charset val="134"/>
    </font>
    <font>
      <b/>
      <sz val="11"/>
      <color indexed="52"/>
      <name val="宋体"/>
      <charset val="134"/>
    </font>
    <font>
      <b/>
      <sz val="11"/>
      <color indexed="9"/>
      <name val="宋体"/>
      <charset val="134"/>
    </font>
    <font>
      <sz val="11"/>
      <color indexed="52"/>
      <name val="宋体"/>
      <charset val="134"/>
    </font>
    <font>
      <sz val="11"/>
      <color indexed="17"/>
      <name val="宋体"/>
      <charset val="134"/>
    </font>
    <font>
      <sz val="11"/>
      <color indexed="20"/>
      <name val="宋体"/>
      <charset val="134"/>
    </font>
    <font>
      <sz val="11"/>
      <color indexed="60"/>
      <name val="宋体"/>
      <charset val="134"/>
    </font>
    <font>
      <sz val="11"/>
      <color indexed="9"/>
      <name val="宋体"/>
      <charset val="134"/>
    </font>
    <font>
      <sz val="11"/>
      <color indexed="42"/>
      <name val="宋体"/>
      <charset val="134"/>
    </font>
    <font>
      <b/>
      <sz val="18"/>
      <color indexed="56"/>
      <name val="宋体"/>
      <charset val="134"/>
    </font>
    <font>
      <sz val="12"/>
      <color indexed="20"/>
      <name val="宋体"/>
      <charset val="134"/>
    </font>
    <font>
      <b/>
      <sz val="18"/>
      <color indexed="62"/>
      <name val="宋体"/>
      <charset val="134"/>
    </font>
    <font>
      <sz val="10"/>
      <name val="Arial"/>
      <charset val="134"/>
    </font>
    <font>
      <b/>
      <sz val="11"/>
      <color indexed="42"/>
      <name val="宋体"/>
      <charset val="134"/>
    </font>
    <font>
      <u/>
      <sz val="12"/>
      <color indexed="36"/>
      <name val="宋体"/>
      <charset val="134"/>
    </font>
    <font>
      <b/>
      <sz val="15"/>
      <color indexed="54"/>
      <name val="宋体"/>
      <charset val="134"/>
    </font>
    <font>
      <b/>
      <sz val="15"/>
      <color indexed="62"/>
      <name val="宋体"/>
      <charset val="134"/>
    </font>
    <font>
      <sz val="12"/>
      <name val="Helv"/>
      <charset val="134"/>
    </font>
    <font>
      <b/>
      <sz val="11"/>
      <color indexed="62"/>
      <name val="宋体"/>
      <charset val="134"/>
    </font>
    <font>
      <b/>
      <sz val="11"/>
      <color indexed="54"/>
      <name val="宋体"/>
      <charset val="134"/>
    </font>
    <font>
      <b/>
      <sz val="13"/>
      <color indexed="62"/>
      <name val="宋体"/>
      <charset val="134"/>
    </font>
    <font>
      <b/>
      <sz val="13"/>
      <color indexed="54"/>
      <name val="宋体"/>
      <charset val="134"/>
    </font>
    <font>
      <b/>
      <sz val="18"/>
      <color theme="3"/>
      <name val="宋体"/>
      <charset val="134"/>
      <scheme val="major"/>
    </font>
    <font>
      <sz val="7"/>
      <name val="Small Fonts"/>
      <charset val="134"/>
    </font>
    <font>
      <u/>
      <sz val="12"/>
      <color indexed="12"/>
      <name val="宋体"/>
      <charset val="134"/>
    </font>
    <font>
      <sz val="10"/>
      <name val="Times New Roman"/>
      <charset val="134"/>
    </font>
    <font>
      <b/>
      <sz val="18"/>
      <name val="Arial"/>
      <charset val="134"/>
    </font>
    <font>
      <sz val="10"/>
      <color indexed="8"/>
      <name val="Arial"/>
      <charset val="134"/>
    </font>
    <font>
      <sz val="12"/>
      <name val="Arial"/>
      <charset val="134"/>
    </font>
    <font>
      <b/>
      <sz val="12"/>
      <name val="Arial"/>
      <charset val="134"/>
    </font>
    <font>
      <sz val="8"/>
      <name val="Times New Roman"/>
      <charset val="134"/>
    </font>
    <font>
      <sz val="12"/>
      <color indexed="17"/>
      <name val="宋体"/>
      <charset val="134"/>
    </font>
    <font>
      <sz val="18"/>
      <color indexed="54"/>
      <name val="宋体"/>
      <charset val="134"/>
    </font>
    <font>
      <sz val="10"/>
      <name val="MS Sans Serif"/>
      <charset val="134"/>
    </font>
    <font>
      <sz val="12"/>
      <name val="奔覆眉"/>
      <charset val="134"/>
    </font>
    <font>
      <sz val="12"/>
      <name val="Courier"/>
      <charset val="134"/>
    </font>
    <font>
      <sz val="11"/>
      <color indexed="0"/>
      <name val="宋体"/>
      <charset val="134"/>
    </font>
  </fonts>
  <fills count="28">
    <fill>
      <patternFill patternType="none"/>
    </fill>
    <fill>
      <patternFill patternType="gray125"/>
    </fill>
    <fill>
      <patternFill patternType="solid">
        <fgColor theme="0"/>
        <bgColor indexed="64"/>
      </patternFill>
    </fill>
    <fill>
      <patternFill patternType="mediumGray">
        <fgColor indexed="9"/>
      </patternFill>
    </fill>
    <fill>
      <patternFill patternType="solid">
        <fgColor indexed="26"/>
        <bgColor indexed="64"/>
      </patternFill>
    </fill>
    <fill>
      <patternFill patternType="solid">
        <fgColor indexed="47"/>
        <bgColor indexed="64"/>
      </patternFill>
    </fill>
    <fill>
      <patternFill patternType="solid">
        <fgColor indexed="22"/>
        <bgColor indexed="64"/>
      </patternFill>
    </fill>
    <fill>
      <patternFill patternType="solid">
        <fgColor indexed="55"/>
        <bgColor indexed="64"/>
      </patternFill>
    </fill>
    <fill>
      <patternFill patternType="solid">
        <fgColor indexed="42"/>
        <bgColor indexed="64"/>
      </patternFill>
    </fill>
    <fill>
      <patternFill patternType="solid">
        <fgColor indexed="45"/>
        <bgColor indexed="64"/>
      </patternFill>
    </fill>
    <fill>
      <patternFill patternType="solid">
        <fgColor indexed="43"/>
        <bgColor indexed="64"/>
      </patternFill>
    </fill>
    <fill>
      <patternFill patternType="solid">
        <fgColor indexed="62"/>
        <bgColor indexed="64"/>
      </patternFill>
    </fill>
    <fill>
      <patternFill patternType="solid">
        <fgColor indexed="31"/>
        <bgColor indexed="64"/>
      </patternFill>
    </fill>
    <fill>
      <patternFill patternType="solid">
        <fgColor indexed="44"/>
        <bgColor indexed="64"/>
      </patternFill>
    </fill>
    <fill>
      <patternFill patternType="solid">
        <fgColor indexed="30"/>
        <bgColor indexed="64"/>
      </patternFill>
    </fill>
    <fill>
      <patternFill patternType="solid">
        <fgColor indexed="10"/>
        <bgColor indexed="64"/>
      </patternFill>
    </fill>
    <fill>
      <patternFill patternType="solid">
        <fgColor indexed="29"/>
        <bgColor indexed="64"/>
      </patternFill>
    </fill>
    <fill>
      <patternFill patternType="solid">
        <fgColor indexed="57"/>
        <bgColor indexed="64"/>
      </patternFill>
    </fill>
    <fill>
      <patternFill patternType="solid">
        <fgColor indexed="11"/>
        <bgColor indexed="64"/>
      </patternFill>
    </fill>
    <fill>
      <patternFill patternType="solid">
        <fgColor indexed="36"/>
        <bgColor indexed="64"/>
      </patternFill>
    </fill>
    <fill>
      <patternFill patternType="solid">
        <fgColor indexed="46"/>
        <bgColor indexed="64"/>
      </patternFill>
    </fill>
    <fill>
      <patternFill patternType="solid">
        <fgColor indexed="49"/>
        <bgColor indexed="64"/>
      </patternFill>
    </fill>
    <fill>
      <patternFill patternType="solid">
        <fgColor indexed="27"/>
        <bgColor indexed="64"/>
      </patternFill>
    </fill>
    <fill>
      <patternFill patternType="solid">
        <fgColor indexed="53"/>
        <bgColor indexed="64"/>
      </patternFill>
    </fill>
    <fill>
      <patternFill patternType="solid">
        <fgColor indexed="51"/>
        <bgColor indexed="64"/>
      </patternFill>
    </fill>
    <fill>
      <patternFill patternType="solid">
        <fgColor indexed="52"/>
        <bgColor indexed="64"/>
      </patternFill>
    </fill>
    <fill>
      <patternFill patternType="solid">
        <fgColor indexed="9"/>
        <bgColor indexed="64"/>
      </patternFill>
    </fill>
    <fill>
      <patternFill patternType="solid">
        <fgColor indexed="54"/>
        <bgColor indexed="64"/>
      </patternFill>
    </fill>
  </fills>
  <borders count="2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rgb="FF000000"/>
      </left>
      <right style="thin">
        <color rgb="FF000000"/>
      </right>
      <top style="thin">
        <color rgb="FF000000"/>
      </top>
      <bottom style="thin">
        <color rgb="FF000000"/>
      </bottom>
      <diagonal/>
    </border>
    <border>
      <left/>
      <right/>
      <top style="thin">
        <color auto="1"/>
      </top>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62"/>
      </top>
      <bottom style="double">
        <color indexed="62"/>
      </bottom>
      <diagonal/>
    </border>
    <border>
      <left/>
      <right/>
      <top/>
      <bottom style="thick">
        <color indexed="49"/>
      </bottom>
      <diagonal/>
    </border>
    <border>
      <left/>
      <right/>
      <top/>
      <bottom style="medium">
        <color indexed="49"/>
      </bottom>
      <diagonal/>
    </border>
    <border>
      <left/>
      <right/>
      <top/>
      <bottom style="thick">
        <color indexed="44"/>
      </bottom>
      <diagonal/>
    </border>
    <border>
      <left/>
      <right/>
      <top style="thin">
        <color indexed="49"/>
      </top>
      <bottom style="double">
        <color indexed="49"/>
      </bottom>
      <diagonal/>
    </border>
    <border>
      <left/>
      <right/>
      <top style="medium">
        <color auto="1"/>
      </top>
      <bottom style="medium">
        <color auto="1"/>
      </bottom>
      <diagonal/>
    </border>
    <border>
      <left/>
      <right/>
      <top style="thin">
        <color auto="1"/>
      </top>
      <bottom style="double">
        <color auto="1"/>
      </bottom>
      <diagonal/>
    </border>
    <border>
      <left/>
      <right/>
      <top/>
      <bottom style="medium">
        <color indexed="44"/>
      </bottom>
      <diagonal/>
    </border>
  </borders>
  <cellStyleXfs count="182">
    <xf numFmtId="0" fontId="0" fillId="0" borderId="0">
      <alignment vertical="center"/>
    </xf>
    <xf numFmtId="43" fontId="0"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46"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0" fillId="4" borderId="11" applyNumberFormat="0" applyFont="0" applyAlignment="0" applyProtection="0">
      <alignment vertical="center"/>
    </xf>
    <xf numFmtId="0" fontId="48" fillId="0" borderId="0" applyNumberFormat="0" applyFill="0" applyBorder="0" applyAlignment="0" applyProtection="0">
      <alignment vertical="center"/>
    </xf>
    <xf numFmtId="0" fontId="49" fillId="0" borderId="0">
      <alignment horizontal="centerContinuous" vertical="center"/>
    </xf>
    <xf numFmtId="0" fontId="50" fillId="0" borderId="0" applyNumberFormat="0" applyFill="0" applyBorder="0" applyAlignment="0" applyProtection="0">
      <alignment vertical="center"/>
    </xf>
    <xf numFmtId="0" fontId="51" fillId="0" borderId="12" applyNumberFormat="0" applyFill="0" applyAlignment="0" applyProtection="0">
      <alignment vertical="center"/>
    </xf>
    <xf numFmtId="0" fontId="52" fillId="0" borderId="13" applyNumberFormat="0" applyFill="0" applyAlignment="0" applyProtection="0">
      <alignment vertical="center"/>
    </xf>
    <xf numFmtId="0" fontId="53" fillId="0" borderId="14" applyNumberFormat="0" applyFill="0" applyAlignment="0" applyProtection="0">
      <alignment vertical="center"/>
    </xf>
    <xf numFmtId="0" fontId="53" fillId="0" borderId="0" applyNumberFormat="0" applyFill="0" applyBorder="0" applyAlignment="0" applyProtection="0">
      <alignment vertical="center"/>
    </xf>
    <xf numFmtId="0" fontId="54" fillId="5" borderId="15" applyNumberFormat="0" applyAlignment="0" applyProtection="0">
      <alignment vertical="center"/>
    </xf>
    <xf numFmtId="0" fontId="55" fillId="6" borderId="16" applyNumberFormat="0" applyAlignment="0" applyProtection="0">
      <alignment vertical="center"/>
    </xf>
    <xf numFmtId="0" fontId="56" fillId="6" borderId="15" applyNumberFormat="0" applyAlignment="0" applyProtection="0">
      <alignment vertical="center"/>
    </xf>
    <xf numFmtId="0" fontId="57" fillId="7" borderId="17" applyNumberFormat="0" applyAlignment="0" applyProtection="0">
      <alignment vertical="center"/>
    </xf>
    <xf numFmtId="0" fontId="58" fillId="0" borderId="18" applyNumberFormat="0" applyFill="0" applyAlignment="0" applyProtection="0">
      <alignment vertical="center"/>
    </xf>
    <xf numFmtId="0" fontId="21" fillId="0" borderId="19" applyNumberFormat="0" applyFill="0" applyAlignment="0" applyProtection="0">
      <alignment vertical="center"/>
    </xf>
    <xf numFmtId="0" fontId="59" fillId="8" borderId="0" applyNumberFormat="0" applyBorder="0" applyAlignment="0" applyProtection="0">
      <alignment vertical="center"/>
    </xf>
    <xf numFmtId="0" fontId="60" fillId="9" borderId="0" applyNumberFormat="0" applyBorder="0" applyAlignment="0" applyProtection="0">
      <alignment vertical="center"/>
    </xf>
    <xf numFmtId="0" fontId="61" fillId="10" borderId="0" applyNumberFormat="0" applyBorder="0" applyAlignment="0" applyProtection="0">
      <alignment vertical="center"/>
    </xf>
    <xf numFmtId="0" fontId="6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62" fillId="14" borderId="0" applyNumberFormat="0" applyBorder="0" applyAlignment="0" applyProtection="0">
      <alignment vertical="center"/>
    </xf>
    <xf numFmtId="0" fontId="62" fillId="15" borderId="0" applyNumberFormat="0" applyBorder="0" applyAlignment="0" applyProtection="0">
      <alignment vertical="center"/>
    </xf>
    <xf numFmtId="0" fontId="23" fillId="9" borderId="0" applyNumberFormat="0" applyBorder="0" applyAlignment="0" applyProtection="0">
      <alignment vertical="center"/>
    </xf>
    <xf numFmtId="0" fontId="23" fillId="16" borderId="0" applyNumberFormat="0" applyBorder="0" applyAlignment="0" applyProtection="0">
      <alignment vertical="center"/>
    </xf>
    <xf numFmtId="0" fontId="62" fillId="16" borderId="0" applyNumberFormat="0" applyBorder="0" applyAlignment="0" applyProtection="0">
      <alignment vertical="center"/>
    </xf>
    <xf numFmtId="0" fontId="62" fillId="17" borderId="0" applyNumberFormat="0" applyBorder="0" applyAlignment="0" applyProtection="0">
      <alignment vertical="center"/>
    </xf>
    <xf numFmtId="0" fontId="23" fillId="8" borderId="0" applyNumberFormat="0" applyBorder="0" applyAlignment="0" applyProtection="0">
      <alignment vertical="center"/>
    </xf>
    <xf numFmtId="0" fontId="23" fillId="18" borderId="0" applyNumberFormat="0" applyBorder="0" applyAlignment="0" applyProtection="0">
      <alignment vertical="center"/>
    </xf>
    <xf numFmtId="0" fontId="62" fillId="18" borderId="0" applyNumberFormat="0" applyBorder="0" applyAlignment="0" applyProtection="0">
      <alignment vertical="center"/>
    </xf>
    <xf numFmtId="0" fontId="62" fillId="19" borderId="0" applyNumberFormat="0" applyBorder="0" applyAlignment="0" applyProtection="0">
      <alignment vertical="center"/>
    </xf>
    <xf numFmtId="0" fontId="23" fillId="20" borderId="0" applyNumberFormat="0" applyBorder="0" applyAlignment="0" applyProtection="0">
      <alignment vertical="center"/>
    </xf>
    <xf numFmtId="0" fontId="23" fillId="20" borderId="0" applyNumberFormat="0" applyBorder="0" applyAlignment="0" applyProtection="0">
      <alignment vertical="center"/>
    </xf>
    <xf numFmtId="0" fontId="62" fillId="19" borderId="0" applyNumberFormat="0" applyBorder="0" applyAlignment="0" applyProtection="0">
      <alignment vertical="center"/>
    </xf>
    <xf numFmtId="0" fontId="62" fillId="21" borderId="0" applyNumberFormat="0" applyBorder="0" applyAlignment="0" applyProtection="0">
      <alignment vertical="center"/>
    </xf>
    <xf numFmtId="0" fontId="23" fillId="22" borderId="0" applyNumberFormat="0" applyBorder="0" applyAlignment="0" applyProtection="0">
      <alignment vertical="center"/>
    </xf>
    <xf numFmtId="0" fontId="23" fillId="13" borderId="0" applyNumberFormat="0" applyBorder="0" applyAlignment="0" applyProtection="0">
      <alignment vertical="center"/>
    </xf>
    <xf numFmtId="0" fontId="62" fillId="21" borderId="0" applyNumberFormat="0" applyBorder="0" applyAlignment="0" applyProtection="0">
      <alignment vertical="center"/>
    </xf>
    <xf numFmtId="0" fontId="62" fillId="23" borderId="0" applyNumberFormat="0" applyBorder="0" applyAlignment="0" applyProtection="0">
      <alignment vertical="center"/>
    </xf>
    <xf numFmtId="0" fontId="23" fillId="5" borderId="0" applyNumberFormat="0" applyBorder="0" applyAlignment="0" applyProtection="0">
      <alignment vertical="center"/>
    </xf>
    <xf numFmtId="0" fontId="23" fillId="24" borderId="0" applyNumberFormat="0" applyBorder="0" applyAlignment="0" applyProtection="0">
      <alignment vertical="center"/>
    </xf>
    <xf numFmtId="0" fontId="62" fillId="25" borderId="0" applyNumberFormat="0" applyBorder="0" applyAlignment="0" applyProtection="0">
      <alignment vertical="center"/>
    </xf>
    <xf numFmtId="0" fontId="23" fillId="6" borderId="0" applyNumberFormat="0" applyBorder="0" applyAlignment="0" applyProtection="0">
      <alignment vertical="center"/>
    </xf>
    <xf numFmtId="176" fontId="0" fillId="0" borderId="0" applyFont="0" applyFill="0" applyBorder="0" applyAlignment="0" applyProtection="0">
      <alignment vertical="center"/>
    </xf>
    <xf numFmtId="0" fontId="63" fillId="15" borderId="0" applyNumberFormat="0" applyBorder="0" applyAlignment="0" applyProtection="0">
      <alignment vertical="center"/>
    </xf>
    <xf numFmtId="0" fontId="56" fillId="26" borderId="15" applyNumberFormat="0" applyAlignment="0" applyProtection="0">
      <alignment vertical="center"/>
    </xf>
    <xf numFmtId="0" fontId="64" fillId="0" borderId="0" applyNumberFormat="0" applyFill="0" applyBorder="0" applyAlignment="0" applyProtection="0">
      <alignment vertical="center"/>
    </xf>
    <xf numFmtId="0" fontId="65" fillId="9" borderId="0" applyNumberFormat="0" applyBorder="0" applyAlignment="0" applyProtection="0">
      <alignment vertical="center"/>
    </xf>
    <xf numFmtId="177" fontId="0" fillId="0" borderId="0" applyFont="0" applyFill="0" applyBorder="0" applyAlignment="0" applyProtection="0">
      <alignment vertical="center"/>
    </xf>
    <xf numFmtId="0" fontId="23" fillId="0" borderId="0"/>
    <xf numFmtId="0" fontId="66" fillId="0" borderId="0" applyNumberFormat="0" applyFill="0" applyBorder="0" applyAlignment="0" applyProtection="0">
      <alignment vertical="center"/>
    </xf>
    <xf numFmtId="0" fontId="67" fillId="0" borderId="0">
      <alignment vertical="center"/>
    </xf>
    <xf numFmtId="0" fontId="63" fillId="6" borderId="0" applyNumberFormat="0" applyBorder="0" applyAlignment="0" applyProtection="0">
      <alignment vertical="center"/>
    </xf>
    <xf numFmtId="0" fontId="23" fillId="26" borderId="0" applyNumberFormat="0" applyBorder="0" applyAlignment="0" applyProtection="0">
      <alignment vertical="center"/>
    </xf>
    <xf numFmtId="43" fontId="0" fillId="0" borderId="0" applyFont="0" applyFill="0" applyBorder="0" applyAlignment="0" applyProtection="0"/>
    <xf numFmtId="177" fontId="0" fillId="0" borderId="0" applyFont="0" applyFill="0" applyBorder="0" applyAlignment="0" applyProtection="0"/>
    <xf numFmtId="0" fontId="11" fillId="0" borderId="0"/>
    <xf numFmtId="0" fontId="68" fillId="7" borderId="17" applyNumberFormat="0" applyAlignment="0" applyProtection="0">
      <alignment vertical="center"/>
    </xf>
    <xf numFmtId="0" fontId="33" fillId="0" borderId="0">
      <alignment vertical="center"/>
    </xf>
    <xf numFmtId="0" fontId="63" fillId="5" borderId="0" applyNumberFormat="0" applyBorder="0" applyAlignment="0" applyProtection="0">
      <alignment vertical="center"/>
    </xf>
    <xf numFmtId="0" fontId="63" fillId="21" borderId="0" applyNumberFormat="0" applyBorder="0" applyAlignment="0" applyProtection="0">
      <alignment vertical="center"/>
    </xf>
    <xf numFmtId="0" fontId="63" fillId="27" borderId="0" applyNumberFormat="0" applyBorder="0" applyAlignment="0" applyProtection="0">
      <alignment vertical="center"/>
    </xf>
    <xf numFmtId="41" fontId="0" fillId="0" borderId="0" applyFont="0" applyFill="0" applyBorder="0" applyAlignment="0" applyProtection="0">
      <alignment vertical="center"/>
    </xf>
    <xf numFmtId="0" fontId="23" fillId="4" borderId="0" applyNumberFormat="0" applyBorder="0" applyAlignment="0" applyProtection="0">
      <alignment vertical="center"/>
    </xf>
    <xf numFmtId="0" fontId="16" fillId="0" borderId="0">
      <alignment vertical="center"/>
    </xf>
    <xf numFmtId="178" fontId="0" fillId="0" borderId="0" applyFont="0" applyFill="0" applyBorder="0" applyAlignment="0" applyProtection="0">
      <alignment vertical="center"/>
    </xf>
    <xf numFmtId="0" fontId="63" fillId="16" borderId="0" applyNumberFormat="0" applyBorder="0" applyAlignment="0" applyProtection="0">
      <alignment vertical="center"/>
    </xf>
    <xf numFmtId="0" fontId="16" fillId="0" borderId="0"/>
    <xf numFmtId="0" fontId="2" fillId="0" borderId="1">
      <alignment horizontal="distributed" vertical="center" wrapText="1"/>
    </xf>
    <xf numFmtId="0" fontId="0" fillId="0" borderId="0">
      <alignment vertical="center"/>
    </xf>
    <xf numFmtId="0" fontId="11" fillId="0" borderId="0">
      <alignment vertical="center"/>
    </xf>
    <xf numFmtId="0" fontId="23" fillId="10" borderId="0" applyNumberFormat="0" applyBorder="0" applyAlignment="0" applyProtection="0">
      <alignment vertical="center"/>
    </xf>
    <xf numFmtId="0" fontId="69" fillId="0" borderId="0" applyNumberFormat="0" applyFill="0" applyBorder="0" applyAlignment="0" applyProtection="0">
      <alignment vertical="top"/>
      <protection locked="0"/>
    </xf>
    <xf numFmtId="0" fontId="0" fillId="0" borderId="0">
      <alignment vertical="center"/>
    </xf>
    <xf numFmtId="0" fontId="63" fillId="10" borderId="0" applyNumberFormat="0" applyBorder="0" applyAlignment="0" applyProtection="0">
      <alignment vertical="center"/>
    </xf>
    <xf numFmtId="43" fontId="23" fillId="0" borderId="0" applyFont="0" applyFill="0" applyBorder="0" applyAlignment="0" applyProtection="0">
      <alignment vertical="center"/>
    </xf>
    <xf numFmtId="179" fontId="0" fillId="0" borderId="0" applyFont="0" applyFill="0" applyBorder="0" applyAlignment="0" applyProtection="0">
      <alignment vertical="center"/>
    </xf>
    <xf numFmtId="180" fontId="2" fillId="0" borderId="1">
      <alignment vertical="center"/>
      <protection locked="0"/>
    </xf>
    <xf numFmtId="0" fontId="0" fillId="0" borderId="0"/>
    <xf numFmtId="0" fontId="70" fillId="0" borderId="20" applyNumberFormat="0" applyFill="0" applyAlignment="0" applyProtection="0">
      <alignment vertical="center"/>
    </xf>
    <xf numFmtId="9" fontId="23" fillId="0" borderId="0" applyFont="0" applyFill="0" applyBorder="0" applyAlignment="0" applyProtection="0">
      <alignment vertical="center"/>
    </xf>
    <xf numFmtId="0" fontId="71" fillId="0" borderId="20" applyNumberFormat="0" applyFill="0" applyAlignment="0" applyProtection="0">
      <alignment vertical="center"/>
    </xf>
    <xf numFmtId="43" fontId="0" fillId="0" borderId="0" applyFont="0" applyFill="0" applyBorder="0" applyAlignment="0" applyProtection="0">
      <alignment vertical="center"/>
    </xf>
    <xf numFmtId="0" fontId="0" fillId="0" borderId="0"/>
    <xf numFmtId="0" fontId="0" fillId="0" borderId="0"/>
    <xf numFmtId="0" fontId="55" fillId="26" borderId="16" applyNumberFormat="0" applyAlignment="0" applyProtection="0">
      <alignment vertical="center"/>
    </xf>
    <xf numFmtId="0" fontId="72" fillId="0" borderId="0">
      <alignment vertical="center"/>
    </xf>
    <xf numFmtId="0" fontId="36" fillId="0" borderId="0"/>
    <xf numFmtId="0" fontId="73" fillId="0" borderId="0" applyNumberFormat="0" applyFill="0" applyBorder="0" applyAlignment="0" applyProtection="0">
      <alignment vertical="center"/>
    </xf>
    <xf numFmtId="0" fontId="74" fillId="0" borderId="0" applyNumberFormat="0" applyFill="0" applyBorder="0" applyAlignment="0" applyProtection="0">
      <alignment vertical="center"/>
    </xf>
    <xf numFmtId="0" fontId="73" fillId="0" borderId="21" applyNumberFormat="0" applyFill="0" applyAlignment="0" applyProtection="0">
      <alignment vertical="center"/>
    </xf>
    <xf numFmtId="0" fontId="75" fillId="0" borderId="13" applyNumberFormat="0" applyFill="0" applyAlignment="0" applyProtection="0">
      <alignment vertical="center"/>
    </xf>
    <xf numFmtId="0" fontId="76" fillId="0" borderId="22" applyNumberFormat="0" applyFill="0" applyAlignment="0" applyProtection="0">
      <alignment vertical="center"/>
    </xf>
    <xf numFmtId="9" fontId="0" fillId="0" borderId="0" applyFont="0" applyFill="0" applyBorder="0" applyAlignment="0" applyProtection="0"/>
    <xf numFmtId="0" fontId="0" fillId="0" borderId="0"/>
    <xf numFmtId="0" fontId="21" fillId="0" borderId="23" applyNumberFormat="0" applyFill="0" applyAlignment="0" applyProtection="0">
      <alignment vertical="center"/>
    </xf>
    <xf numFmtId="0" fontId="0" fillId="0" borderId="0">
      <alignment vertical="center"/>
    </xf>
    <xf numFmtId="0" fontId="77" fillId="0" borderId="0" applyNumberFormat="0" applyFill="0" applyBorder="0" applyAlignment="0" applyProtection="0">
      <alignment vertical="center"/>
    </xf>
    <xf numFmtId="1" fontId="67" fillId="0" borderId="0">
      <alignment vertical="center"/>
    </xf>
    <xf numFmtId="37" fontId="78" fillId="0" borderId="0">
      <alignment vertical="center"/>
    </xf>
    <xf numFmtId="37" fontId="78" fillId="0" borderId="0"/>
    <xf numFmtId="0" fontId="62" fillId="10" borderId="0" applyNumberFormat="0" applyBorder="0" applyAlignment="0" applyProtection="0">
      <alignment vertical="center"/>
    </xf>
    <xf numFmtId="0" fontId="79" fillId="0" borderId="0" applyNumberFormat="0" applyFill="0" applyBorder="0" applyAlignment="0" applyProtection="0">
      <alignment vertical="top"/>
      <protection locked="0"/>
    </xf>
    <xf numFmtId="181" fontId="80" fillId="0" borderId="0">
      <alignment vertical="center"/>
    </xf>
    <xf numFmtId="4" fontId="0" fillId="0" borderId="0" applyFont="0" applyFill="0" applyBorder="0" applyAlignment="0" applyProtection="0">
      <alignment vertical="center"/>
    </xf>
    <xf numFmtId="0" fontId="0" fillId="0" borderId="0">
      <alignment vertical="center"/>
    </xf>
    <xf numFmtId="0" fontId="67" fillId="0" borderId="0"/>
    <xf numFmtId="0" fontId="67" fillId="0" borderId="0"/>
    <xf numFmtId="0" fontId="23" fillId="0" borderId="0">
      <alignment vertical="center"/>
    </xf>
    <xf numFmtId="0" fontId="81" fillId="0" borderId="0" applyProtection="0">
      <alignment vertical="center"/>
    </xf>
    <xf numFmtId="182" fontId="0" fillId="0" borderId="0" applyFont="0" applyFill="0" applyBorder="0" applyAlignment="0" applyProtection="0">
      <alignment vertical="center"/>
    </xf>
    <xf numFmtId="183" fontId="82" fillId="0" borderId="0" applyFill="0" applyBorder="0" applyAlignment="0"/>
    <xf numFmtId="184" fontId="80" fillId="0" borderId="0"/>
    <xf numFmtId="0" fontId="67" fillId="0" borderId="0"/>
    <xf numFmtId="0" fontId="67" fillId="0" borderId="0"/>
    <xf numFmtId="0" fontId="67" fillId="0" borderId="0"/>
    <xf numFmtId="0" fontId="67" fillId="0" borderId="0"/>
    <xf numFmtId="0" fontId="67" fillId="0" borderId="0"/>
    <xf numFmtId="0" fontId="0" fillId="0" borderId="0">
      <alignment vertical="center"/>
    </xf>
    <xf numFmtId="0" fontId="33" fillId="0" borderId="0">
      <alignment vertical="center"/>
    </xf>
    <xf numFmtId="2" fontId="83" fillId="0" borderId="0" applyProtection="0"/>
    <xf numFmtId="0" fontId="84" fillId="0" borderId="24" applyNumberFormat="0" applyAlignment="0" applyProtection="0">
      <alignment horizontal="left" vertical="center"/>
    </xf>
    <xf numFmtId="0" fontId="62" fillId="13" borderId="0" applyNumberFormat="0" applyBorder="0" applyAlignment="0" applyProtection="0">
      <alignment vertical="center"/>
    </xf>
    <xf numFmtId="0" fontId="62" fillId="5" borderId="0" applyNumberFormat="0" applyBorder="0" applyAlignment="0" applyProtection="0">
      <alignment vertical="center"/>
    </xf>
    <xf numFmtId="0" fontId="62" fillId="6" borderId="0" applyNumberFormat="0" applyBorder="0" applyAlignment="0" applyProtection="0">
      <alignment vertical="center"/>
    </xf>
    <xf numFmtId="183" fontId="82" fillId="0" borderId="0" applyFill="0" applyBorder="0" applyAlignment="0">
      <alignment vertical="center"/>
    </xf>
    <xf numFmtId="41" fontId="67" fillId="0" borderId="0" applyFont="0" applyFill="0" applyBorder="0" applyAlignment="0" applyProtection="0"/>
    <xf numFmtId="184" fontId="80" fillId="0" borderId="0">
      <alignment vertical="center"/>
    </xf>
    <xf numFmtId="185" fontId="0" fillId="0" borderId="0" applyFont="0" applyFill="0" applyBorder="0" applyAlignment="0" applyProtection="0">
      <alignment vertical="center"/>
    </xf>
    <xf numFmtId="186" fontId="0" fillId="0" borderId="0" applyFont="0" applyFill="0" applyBorder="0" applyAlignment="0" applyProtection="0">
      <alignment vertical="center"/>
    </xf>
    <xf numFmtId="186" fontId="67" fillId="0" borderId="0" applyFont="0" applyFill="0" applyBorder="0" applyAlignment="0" applyProtection="0"/>
    <xf numFmtId="181" fontId="80" fillId="0" borderId="0"/>
    <xf numFmtId="0" fontId="83" fillId="0" borderId="0" applyProtection="0">
      <alignment vertical="center"/>
    </xf>
    <xf numFmtId="0" fontId="83" fillId="0" borderId="0" applyProtection="0"/>
    <xf numFmtId="187" fontId="80" fillId="0" borderId="0">
      <alignment vertical="center"/>
    </xf>
    <xf numFmtId="187" fontId="80" fillId="0" borderId="0"/>
    <xf numFmtId="2" fontId="83" fillId="0" borderId="0" applyProtection="0">
      <alignment vertical="center"/>
    </xf>
    <xf numFmtId="0" fontId="84" fillId="0" borderId="10">
      <alignment horizontal="left" vertical="center"/>
    </xf>
    <xf numFmtId="0" fontId="81" fillId="0" borderId="0" applyProtection="0"/>
    <xf numFmtId="0" fontId="84" fillId="0" borderId="0" applyProtection="0">
      <alignment vertical="center"/>
    </xf>
    <xf numFmtId="0" fontId="84" fillId="0" borderId="0" applyProtection="0"/>
    <xf numFmtId="0" fontId="85" fillId="0" borderId="0">
      <alignment vertical="center"/>
    </xf>
    <xf numFmtId="0" fontId="83" fillId="0" borderId="25" applyProtection="0">
      <alignment vertical="center"/>
    </xf>
    <xf numFmtId="0" fontId="83" fillId="0" borderId="25" applyProtection="0"/>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0" fontId="86" fillId="8" borderId="0" applyNumberFormat="0" applyBorder="0" applyAlignment="0" applyProtection="0">
      <alignment vertical="center"/>
    </xf>
    <xf numFmtId="0" fontId="87" fillId="0" borderId="0" applyNumberFormat="0" applyFill="0" applyBorder="0" applyAlignment="0" applyProtection="0">
      <alignment vertical="center"/>
    </xf>
    <xf numFmtId="0" fontId="67" fillId="0" borderId="0"/>
    <xf numFmtId="0" fontId="67" fillId="0" borderId="0"/>
    <xf numFmtId="188" fontId="0" fillId="0" borderId="0" applyFont="0" applyFill="0" applyBorder="0" applyAlignment="0" applyProtection="0">
      <alignment vertical="center"/>
    </xf>
    <xf numFmtId="0" fontId="74" fillId="0" borderId="26" applyNumberFormat="0" applyFill="0" applyAlignment="0" applyProtection="0">
      <alignment vertical="center"/>
    </xf>
    <xf numFmtId="0" fontId="82" fillId="0" borderId="0"/>
    <xf numFmtId="0" fontId="67" fillId="0" borderId="0"/>
    <xf numFmtId="0" fontId="0" fillId="0" borderId="0">
      <alignment vertical="center"/>
    </xf>
    <xf numFmtId="0" fontId="36" fillId="0" borderId="0">
      <alignment vertical="center"/>
    </xf>
    <xf numFmtId="189" fontId="0" fillId="0" borderId="0" applyFont="0" applyFill="0" applyBorder="0" applyAlignment="0" applyProtection="0">
      <alignment vertical="center"/>
    </xf>
    <xf numFmtId="0" fontId="0" fillId="0" borderId="0"/>
    <xf numFmtId="0" fontId="0" fillId="0" borderId="0"/>
    <xf numFmtId="0" fontId="67" fillId="0" borderId="0"/>
    <xf numFmtId="0" fontId="67" fillId="0" borderId="0"/>
    <xf numFmtId="0" fontId="67" fillId="0" borderId="0"/>
    <xf numFmtId="0" fontId="0" fillId="0" borderId="0">
      <alignment vertical="center"/>
    </xf>
    <xf numFmtId="0" fontId="0" fillId="0" borderId="0">
      <alignment vertical="center"/>
    </xf>
    <xf numFmtId="0" fontId="88" fillId="0" borderId="0">
      <alignment vertical="center"/>
    </xf>
    <xf numFmtId="0" fontId="0" fillId="0" borderId="0" applyFont="0" applyFill="0" applyBorder="0" applyAlignment="0" applyProtection="0">
      <alignment vertical="center"/>
    </xf>
    <xf numFmtId="0" fontId="63" fillId="17" borderId="0" applyNumberFormat="0" applyBorder="0" applyAlignment="0" applyProtection="0">
      <alignment vertical="center"/>
    </xf>
    <xf numFmtId="0" fontId="63" fillId="23" borderId="0" applyNumberFormat="0" applyBorder="0" applyAlignment="0" applyProtection="0">
      <alignment vertical="center"/>
    </xf>
    <xf numFmtId="0" fontId="89" fillId="0" borderId="0">
      <alignment vertical="center"/>
    </xf>
    <xf numFmtId="1" fontId="2" fillId="0" borderId="1">
      <alignment vertical="center"/>
      <protection locked="0"/>
    </xf>
    <xf numFmtId="0" fontId="90" fillId="0" borderId="0">
      <alignment vertical="center"/>
    </xf>
    <xf numFmtId="0" fontId="90" fillId="0" borderId="0"/>
    <xf numFmtId="0" fontId="62" fillId="7" borderId="0" applyNumberFormat="0" applyBorder="0" applyAlignment="0" applyProtection="0">
      <alignment vertical="center"/>
    </xf>
    <xf numFmtId="0" fontId="62" fillId="24" borderId="0" applyNumberFormat="0" applyBorder="0" applyAlignment="0" applyProtection="0">
      <alignment vertical="center"/>
    </xf>
    <xf numFmtId="0" fontId="23" fillId="4" borderId="11" applyNumberFormat="0" applyFont="0" applyAlignment="0" applyProtection="0">
      <alignment vertical="center"/>
    </xf>
  </cellStyleXfs>
  <cellXfs count="307">
    <xf numFmtId="0" fontId="0" fillId="0" borderId="0" xfId="0" applyAlignment="1">
      <alignment vertical="center"/>
    </xf>
    <xf numFmtId="0" fontId="0" fillId="0" borderId="0" xfId="76" applyFont="1" applyAlignment="1"/>
    <xf numFmtId="0" fontId="1" fillId="0" borderId="0" xfId="76" applyFont="1" applyAlignment="1">
      <alignment horizontal="center" vertical="center"/>
    </xf>
    <xf numFmtId="0" fontId="2" fillId="0" borderId="0" xfId="76" applyFont="1" applyAlignment="1"/>
    <xf numFmtId="0" fontId="3" fillId="0" borderId="0" xfId="76" applyFont="1" applyAlignment="1">
      <alignment horizontal="left" vertical="center"/>
    </xf>
    <xf numFmtId="0" fontId="2" fillId="0" borderId="0" xfId="76" applyFont="1" applyBorder="1" applyAlignment="1">
      <alignment horizontal="right" vertical="center"/>
    </xf>
    <xf numFmtId="0" fontId="4" fillId="0" borderId="1" xfId="0" applyFont="1" applyBorder="1" applyAlignment="1">
      <alignment horizontal="center" vertical="center"/>
    </xf>
    <xf numFmtId="0" fontId="5" fillId="0" borderId="1" xfId="0" applyFont="1" applyBorder="1" applyAlignment="1">
      <alignment horizontal="left" vertical="center"/>
    </xf>
    <xf numFmtId="0" fontId="5" fillId="0" borderId="1" xfId="0" applyFont="1" applyBorder="1" applyAlignment="1">
      <alignment vertical="center" wrapText="1"/>
    </xf>
    <xf numFmtId="0" fontId="5" fillId="0" borderId="1" xfId="0" applyFont="1" applyBorder="1" applyAlignment="1"/>
    <xf numFmtId="0" fontId="6" fillId="0" borderId="0" xfId="76" applyFont="1" applyAlignment="1">
      <alignment horizontal="left" vertical="center" wrapText="1"/>
    </xf>
    <xf numFmtId="0" fontId="0" fillId="0" borderId="0" xfId="76" applyAlignment="1"/>
    <xf numFmtId="0" fontId="7" fillId="0" borderId="0" xfId="76" applyFont="1" applyAlignment="1">
      <alignment horizontal="center" vertical="center"/>
    </xf>
    <xf numFmtId="0" fontId="8" fillId="0" borderId="0" xfId="76" applyFont="1" applyAlignment="1">
      <alignment horizontal="left" vertical="center"/>
    </xf>
    <xf numFmtId="0" fontId="9" fillId="0" borderId="0" xfId="76" applyFont="1" applyBorder="1" applyAlignment="1">
      <alignment horizontal="right" vertical="center"/>
    </xf>
    <xf numFmtId="0" fontId="10" fillId="0" borderId="1" xfId="0" applyFont="1" applyBorder="1" applyAlignment="1">
      <alignment horizontal="center" vertical="center"/>
    </xf>
    <xf numFmtId="0" fontId="11" fillId="0" borderId="1" xfId="0" applyFont="1" applyBorder="1" applyAlignment="1">
      <alignment horizontal="left" vertical="center"/>
    </xf>
    <xf numFmtId="0" fontId="11" fillId="0" borderId="1" xfId="0" applyFont="1" applyBorder="1" applyAlignment="1">
      <alignment vertical="center" wrapText="1"/>
    </xf>
    <xf numFmtId="0" fontId="12" fillId="0" borderId="0" xfId="76" applyFont="1" applyAlignment="1">
      <alignment horizontal="left" vertical="center" wrapText="1"/>
    </xf>
    <xf numFmtId="0" fontId="10" fillId="0" borderId="2" xfId="0" applyFont="1" applyBorder="1" applyAlignment="1">
      <alignment horizontal="center" vertical="center"/>
    </xf>
    <xf numFmtId="0" fontId="10" fillId="0" borderId="3" xfId="0" applyFont="1" applyBorder="1" applyAlignment="1">
      <alignment horizontal="center" vertical="center"/>
    </xf>
    <xf numFmtId="0" fontId="0" fillId="0" borderId="0" xfId="0" applyFont="1" applyAlignment="1">
      <alignment vertical="center"/>
    </xf>
    <xf numFmtId="0" fontId="1" fillId="0" borderId="0" xfId="0" applyFont="1" applyBorder="1" applyAlignment="1">
      <alignment horizontal="center" vertical="center"/>
    </xf>
    <xf numFmtId="0" fontId="0" fillId="0" borderId="4" xfId="0" applyBorder="1" applyAlignment="1">
      <alignment horizontal="center" vertical="center"/>
    </xf>
    <xf numFmtId="0" fontId="0" fillId="0" borderId="4" xfId="0" applyFont="1" applyBorder="1" applyAlignment="1">
      <alignment horizontal="right" vertical="center"/>
    </xf>
    <xf numFmtId="0" fontId="13" fillId="0" borderId="1" xfId="90" applyFont="1" applyFill="1" applyBorder="1" applyAlignment="1">
      <alignment horizontal="center" vertical="center" wrapText="1"/>
    </xf>
    <xf numFmtId="0" fontId="13" fillId="0" borderId="1" xfId="0" applyFont="1" applyBorder="1" applyAlignment="1">
      <alignment horizontal="center" vertical="center" wrapText="1"/>
    </xf>
    <xf numFmtId="0" fontId="14" fillId="0" borderId="1" xfId="0" applyNumberFormat="1" applyFont="1" applyBorder="1" applyAlignment="1">
      <alignment horizontal="center" vertical="center" wrapText="1"/>
    </xf>
    <xf numFmtId="3" fontId="15" fillId="0" borderId="1" xfId="164" applyNumberFormat="1" applyFont="1" applyFill="1" applyBorder="1" applyAlignment="1" applyProtection="1">
      <alignment vertical="center"/>
    </xf>
    <xf numFmtId="0" fontId="15" fillId="0" borderId="1" xfId="85" applyFont="1" applyFill="1" applyBorder="1"/>
    <xf numFmtId="0" fontId="15" fillId="0" borderId="1" xfId="0" applyFont="1" applyBorder="1" applyAlignment="1">
      <alignment horizontal="center" vertical="center" wrapText="1"/>
    </xf>
    <xf numFmtId="0" fontId="0" fillId="0" borderId="1" xfId="0" applyBorder="1" applyAlignment="1">
      <alignment vertical="center"/>
    </xf>
    <xf numFmtId="43" fontId="0" fillId="0" borderId="1" xfId="1" applyFont="1" applyFill="1" applyBorder="1" applyAlignment="1" applyProtection="1">
      <alignment horizontal="right" vertical="center" wrapText="1"/>
    </xf>
    <xf numFmtId="43" fontId="0" fillId="0" borderId="1" xfId="1" applyFont="1" applyBorder="1" applyAlignment="1">
      <alignment vertical="center"/>
    </xf>
    <xf numFmtId="49" fontId="16" fillId="0" borderId="1" xfId="0" applyNumberFormat="1" applyFont="1" applyFill="1" applyBorder="1" applyAlignment="1" applyProtection="1">
      <alignment horizontal="left" vertical="center" wrapText="1" indent="1"/>
    </xf>
    <xf numFmtId="49" fontId="16" fillId="0" borderId="1" xfId="0" applyNumberFormat="1" applyFont="1" applyFill="1" applyBorder="1" applyAlignment="1" applyProtection="1">
      <alignment horizontal="center" vertical="center" wrapText="1"/>
    </xf>
    <xf numFmtId="43" fontId="0" fillId="0" borderId="3" xfId="1" applyFont="1" applyFill="1" applyBorder="1" applyAlignment="1" applyProtection="1">
      <alignment horizontal="right" vertical="center"/>
    </xf>
    <xf numFmtId="49" fontId="16" fillId="0" borderId="2" xfId="0" applyNumberFormat="1" applyFont="1" applyFill="1" applyBorder="1" applyAlignment="1" applyProtection="1">
      <alignment horizontal="center" vertical="center" wrapText="1"/>
    </xf>
    <xf numFmtId="43" fontId="15" fillId="0" borderId="1" xfId="1" applyFont="1" applyBorder="1" applyAlignment="1">
      <alignment horizontal="right" vertical="center" wrapText="1"/>
    </xf>
    <xf numFmtId="43" fontId="0" fillId="0" borderId="1" xfId="1" applyFont="1" applyFill="1" applyBorder="1" applyAlignment="1" applyProtection="1">
      <alignment horizontal="right" vertical="center"/>
    </xf>
    <xf numFmtId="49" fontId="16" fillId="0" borderId="0" xfId="0" applyNumberFormat="1" applyFont="1" applyFill="1" applyBorder="1" applyAlignment="1" applyProtection="1">
      <alignment horizontal="left" vertical="center" wrapText="1" indent="1"/>
    </xf>
    <xf numFmtId="0" fontId="17" fillId="0" borderId="5" xfId="0" applyFont="1" applyBorder="1" applyAlignment="1">
      <alignment horizontal="left" vertical="center" wrapText="1" indent="1"/>
    </xf>
    <xf numFmtId="0" fontId="15" fillId="0" borderId="1" xfId="85" applyFont="1" applyFill="1" applyBorder="1" applyAlignment="1">
      <alignment horizontal="center"/>
    </xf>
    <xf numFmtId="43" fontId="15" fillId="0" borderId="1" xfId="1" applyFont="1" applyBorder="1" applyAlignment="1">
      <alignment horizontal="center" vertical="center" wrapText="1"/>
    </xf>
    <xf numFmtId="49" fontId="16" fillId="0" borderId="2" xfId="0" applyNumberFormat="1" applyFont="1" applyFill="1" applyBorder="1" applyAlignment="1" applyProtection="1">
      <alignment horizontal="left" vertical="center" wrapText="1"/>
    </xf>
    <xf numFmtId="43" fontId="17" fillId="0" borderId="5" xfId="1" applyFont="1" applyBorder="1" applyAlignment="1">
      <alignment horizontal="center" vertical="center" wrapText="1"/>
    </xf>
    <xf numFmtId="49" fontId="16" fillId="0" borderId="1" xfId="0" applyNumberFormat="1" applyFont="1" applyFill="1" applyBorder="1" applyAlignment="1" applyProtection="1">
      <alignment horizontal="left" vertical="center" wrapText="1" indent="2"/>
    </xf>
    <xf numFmtId="43" fontId="0" fillId="0" borderId="1" xfId="1" applyFont="1" applyFill="1" applyBorder="1" applyAlignment="1" applyProtection="1">
      <alignment vertical="center"/>
    </xf>
    <xf numFmtId="0" fontId="0" fillId="0" borderId="0" xfId="161" applyAlignment="1"/>
    <xf numFmtId="0" fontId="0" fillId="0" borderId="0" xfId="161" applyFill="1" applyAlignment="1"/>
    <xf numFmtId="0" fontId="18" fillId="0" borderId="0" xfId="161" applyNumberFormat="1" applyFont="1" applyFill="1" applyBorder="1" applyAlignment="1" applyProtection="1">
      <alignment horizontal="center" vertical="center"/>
    </xf>
    <xf numFmtId="0" fontId="0" fillId="0" borderId="0" xfId="161" applyNumberFormat="1" applyFont="1" applyFill="1" applyBorder="1" applyAlignment="1" applyProtection="1"/>
    <xf numFmtId="0" fontId="19" fillId="0" borderId="0" xfId="170" applyFont="1">
      <alignment vertical="center"/>
    </xf>
    <xf numFmtId="0" fontId="0" fillId="0" borderId="0" xfId="170">
      <alignment vertical="center"/>
    </xf>
    <xf numFmtId="190" fontId="0" fillId="0" borderId="0" xfId="170" applyNumberFormat="1" applyAlignment="1">
      <alignment horizontal="right" vertical="center"/>
    </xf>
    <xf numFmtId="0" fontId="20" fillId="0" borderId="1" xfId="161" applyNumberFormat="1" applyFont="1" applyFill="1" applyBorder="1" applyAlignment="1" applyProtection="1">
      <alignment horizontal="center" vertical="center" wrapText="1"/>
    </xf>
    <xf numFmtId="190" fontId="14" fillId="0" borderId="1" xfId="170" applyNumberFormat="1" applyFont="1" applyBorder="1" applyAlignment="1">
      <alignment horizontal="center" vertical="center" wrapText="1"/>
    </xf>
    <xf numFmtId="0" fontId="21" fillId="0" borderId="1" xfId="161" applyNumberFormat="1" applyFont="1" applyFill="1" applyBorder="1" applyAlignment="1" applyProtection="1">
      <alignment horizontal="left" vertical="center" wrapText="1"/>
    </xf>
    <xf numFmtId="191" fontId="21" fillId="0" borderId="1" xfId="161" applyNumberFormat="1" applyFont="1" applyFill="1" applyBorder="1" applyAlignment="1" applyProtection="1">
      <alignment vertical="center" wrapText="1"/>
    </xf>
    <xf numFmtId="180" fontId="14" fillId="0" borderId="1" xfId="151" applyNumberFormat="1" applyFont="1" applyFill="1" applyBorder="1" applyAlignment="1" applyProtection="1">
      <alignment vertical="center" wrapText="1"/>
    </xf>
    <xf numFmtId="49" fontId="2" fillId="0" borderId="1" xfId="167" applyNumberFormat="1" applyFont="1" applyBorder="1" applyAlignment="1">
      <alignment vertical="center"/>
    </xf>
    <xf numFmtId="3" fontId="2" fillId="0" borderId="1" xfId="0" applyNumberFormat="1" applyFont="1" applyBorder="1" applyAlignment="1">
      <alignment vertical="center"/>
    </xf>
    <xf numFmtId="192" fontId="2" fillId="0" borderId="1" xfId="152" applyNumberFormat="1" applyFont="1" applyBorder="1" applyAlignment="1">
      <alignment vertical="center"/>
    </xf>
    <xf numFmtId="49" fontId="2" fillId="0" borderId="1" xfId="120" applyNumberFormat="1" applyFont="1" applyBorder="1" applyAlignment="1">
      <alignment vertical="center"/>
    </xf>
    <xf numFmtId="0" fontId="2" fillId="0" borderId="1" xfId="161" applyFont="1" applyFill="1" applyBorder="1" applyAlignment="1">
      <alignment vertical="center"/>
    </xf>
    <xf numFmtId="0" fontId="2" fillId="0" borderId="1" xfId="161" applyFont="1" applyBorder="1" applyAlignment="1">
      <alignment vertical="center"/>
    </xf>
    <xf numFmtId="49" fontId="2" fillId="0" borderId="1" xfId="122" applyNumberFormat="1" applyFont="1" applyBorder="1" applyAlignment="1">
      <alignment vertical="center"/>
    </xf>
    <xf numFmtId="49" fontId="2" fillId="0" borderId="1" xfId="160" applyNumberFormat="1" applyFont="1" applyBorder="1" applyAlignment="1">
      <alignment vertical="center"/>
    </xf>
    <xf numFmtId="0" fontId="22" fillId="0" borderId="1" xfId="161" applyNumberFormat="1" applyFont="1" applyFill="1" applyBorder="1" applyAlignment="1" applyProtection="1">
      <alignment horizontal="left" vertical="center" wrapText="1"/>
    </xf>
    <xf numFmtId="49" fontId="2" fillId="0" borderId="1" xfId="124" applyNumberFormat="1" applyFont="1" applyBorder="1" applyAlignment="1">
      <alignment vertical="center"/>
    </xf>
    <xf numFmtId="0" fontId="23" fillId="0" borderId="1" xfId="161" applyNumberFormat="1" applyFont="1" applyFill="1" applyBorder="1" applyAlignment="1" applyProtection="1">
      <alignment horizontal="left" vertical="center" wrapText="1"/>
    </xf>
    <xf numFmtId="49" fontId="2" fillId="0" borderId="1" xfId="156" applyNumberFormat="1" applyFont="1" applyBorder="1" applyAlignment="1">
      <alignment vertical="center"/>
    </xf>
    <xf numFmtId="49" fontId="2" fillId="0" borderId="1" xfId="168" applyNumberFormat="1" applyFont="1" applyBorder="1" applyAlignment="1">
      <alignment vertical="center"/>
    </xf>
    <xf numFmtId="49" fontId="2" fillId="0" borderId="1" xfId="121" applyNumberFormat="1" applyFont="1" applyBorder="1" applyAlignment="1">
      <alignment vertical="center"/>
    </xf>
    <xf numFmtId="49" fontId="2" fillId="0" borderId="1" xfId="166" applyNumberFormat="1" applyFont="1" applyBorder="1" applyAlignment="1">
      <alignment vertical="center"/>
    </xf>
    <xf numFmtId="49" fontId="2" fillId="0" borderId="1" xfId="155" applyNumberFormat="1" applyFont="1" applyBorder="1" applyAlignment="1">
      <alignment vertical="center"/>
    </xf>
    <xf numFmtId="49" fontId="2" fillId="2" borderId="1" xfId="167" applyNumberFormat="1" applyFont="1" applyFill="1" applyBorder="1" applyAlignment="1">
      <alignment vertical="center"/>
    </xf>
    <xf numFmtId="3" fontId="2" fillId="0" borderId="1" xfId="170" applyNumberFormat="1" applyFont="1" applyBorder="1" applyAlignment="1">
      <alignment horizontal="right" vertical="center"/>
    </xf>
    <xf numFmtId="193" fontId="2" fillId="0" borderId="1" xfId="161" applyNumberFormat="1" applyFont="1" applyBorder="1" applyAlignment="1">
      <alignment vertical="center"/>
    </xf>
    <xf numFmtId="0" fontId="23" fillId="2" borderId="1" xfId="161" applyNumberFormat="1" applyFont="1" applyFill="1" applyBorder="1" applyAlignment="1" applyProtection="1">
      <alignment horizontal="left" vertical="center" wrapText="1"/>
    </xf>
    <xf numFmtId="0" fontId="0" fillId="0" borderId="1" xfId="161" applyFill="1" applyBorder="1" applyAlignment="1">
      <alignment vertical="center"/>
    </xf>
    <xf numFmtId="0" fontId="0" fillId="0" borderId="1" xfId="161" applyBorder="1" applyAlignment="1">
      <alignment vertical="center"/>
    </xf>
    <xf numFmtId="0" fontId="24" fillId="0" borderId="0" xfId="170" applyFont="1" applyAlignment="1">
      <alignment horizontal="center" vertical="center"/>
    </xf>
    <xf numFmtId="0" fontId="2" fillId="0" borderId="0" xfId="170" applyFont="1">
      <alignment vertical="center"/>
    </xf>
    <xf numFmtId="0" fontId="14" fillId="0" borderId="0" xfId="170" applyFont="1">
      <alignment vertical="center"/>
    </xf>
    <xf numFmtId="190" fontId="0" fillId="0" borderId="0" xfId="170" applyNumberFormat="1">
      <alignment vertical="center"/>
    </xf>
    <xf numFmtId="0" fontId="1" fillId="0" borderId="0" xfId="170" applyFont="1" applyAlignment="1">
      <alignment horizontal="center" vertical="center"/>
    </xf>
    <xf numFmtId="0" fontId="0" fillId="0" borderId="0" xfId="170" applyFont="1">
      <alignment vertical="center"/>
    </xf>
    <xf numFmtId="0" fontId="24" fillId="0" borderId="1" xfId="170" applyFont="1" applyBorder="1" applyAlignment="1">
      <alignment horizontal="distributed" vertical="center" wrapText="1" indent="3"/>
    </xf>
    <xf numFmtId="3" fontId="2" fillId="0" borderId="1" xfId="0" applyNumberFormat="1" applyFont="1" applyBorder="1" applyAlignment="1">
      <alignment horizontal="right" vertical="center"/>
    </xf>
    <xf numFmtId="194" fontId="2" fillId="0" borderId="1" xfId="0" applyNumberFormat="1" applyFont="1" applyBorder="1" applyAlignment="1">
      <alignment horizontal="right" vertical="center"/>
    </xf>
    <xf numFmtId="0" fontId="5" fillId="0" borderId="0" xfId="170" applyFont="1">
      <alignment vertical="center"/>
    </xf>
    <xf numFmtId="0" fontId="22" fillId="0" borderId="1" xfId="161" applyNumberFormat="1" applyFont="1" applyFill="1" applyBorder="1" applyAlignment="1" applyProtection="1">
      <alignment horizontal="left" vertical="center" wrapText="1" indent="1"/>
    </xf>
    <xf numFmtId="0" fontId="23" fillId="0" borderId="1" xfId="161" applyNumberFormat="1" applyFont="1" applyFill="1" applyBorder="1" applyAlignment="1" applyProtection="1">
      <alignment horizontal="left" vertical="center" wrapText="1" indent="1"/>
    </xf>
    <xf numFmtId="190" fontId="2" fillId="0" borderId="1" xfId="170" applyNumberFormat="1" applyFont="1" applyBorder="1" applyAlignment="1">
      <alignment horizontal="right" vertical="center"/>
    </xf>
    <xf numFmtId="195" fontId="14" fillId="0" borderId="1" xfId="0" applyNumberFormat="1" applyFont="1" applyBorder="1" applyAlignment="1">
      <alignment horizontal="right" vertical="center"/>
    </xf>
    <xf numFmtId="190" fontId="14" fillId="0" borderId="1" xfId="170" applyNumberFormat="1" applyFont="1" applyBorder="1" applyAlignment="1">
      <alignment horizontal="right" vertical="center"/>
    </xf>
    <xf numFmtId="192" fontId="14" fillId="0" borderId="1" xfId="152" applyNumberFormat="1" applyFont="1" applyBorder="1" applyAlignment="1">
      <alignment vertical="center"/>
    </xf>
    <xf numFmtId="190" fontId="14" fillId="0" borderId="1" xfId="170" applyNumberFormat="1" applyFont="1" applyBorder="1">
      <alignment vertical="center"/>
    </xf>
    <xf numFmtId="195" fontId="23" fillId="0" borderId="1" xfId="115" applyNumberFormat="1" applyFont="1" applyBorder="1" applyAlignment="1">
      <alignment horizontal="right" vertical="center"/>
    </xf>
    <xf numFmtId="195" fontId="2" fillId="0" borderId="1" xfId="0" applyNumberFormat="1" applyFont="1" applyBorder="1" applyAlignment="1">
      <alignment horizontal="center" vertical="center"/>
    </xf>
    <xf numFmtId="0" fontId="14" fillId="0" borderId="1" xfId="170" applyFont="1" applyBorder="1" applyAlignment="1">
      <alignment horizontal="center" vertical="center"/>
    </xf>
    <xf numFmtId="0" fontId="14" fillId="0" borderId="1" xfId="170" applyFont="1" applyBorder="1" applyAlignment="1">
      <alignment horizontal="distributed" vertical="center" wrapText="1" indent="3"/>
    </xf>
    <xf numFmtId="0" fontId="2" fillId="0" borderId="1" xfId="170" applyFont="1" applyFill="1" applyBorder="1">
      <alignment vertical="center"/>
    </xf>
    <xf numFmtId="190" fontId="2" fillId="0" borderId="1" xfId="170" applyNumberFormat="1" applyFont="1" applyBorder="1">
      <alignment vertical="center"/>
    </xf>
    <xf numFmtId="0" fontId="2" fillId="0" borderId="1" xfId="170" applyFont="1" applyBorder="1">
      <alignment vertical="center"/>
    </xf>
    <xf numFmtId="0" fontId="25" fillId="0" borderId="0" xfId="170" applyFont="1">
      <alignment vertical="center"/>
    </xf>
    <xf numFmtId="0" fontId="21" fillId="0" borderId="1" xfId="161" applyNumberFormat="1" applyFont="1" applyFill="1" applyBorder="1" applyAlignment="1" applyProtection="1">
      <alignment horizontal="center" vertical="center" wrapText="1"/>
    </xf>
    <xf numFmtId="190" fontId="2" fillId="0" borderId="0" xfId="170" applyNumberFormat="1" applyFont="1">
      <alignment vertical="center"/>
    </xf>
    <xf numFmtId="0" fontId="18" fillId="0" borderId="0" xfId="115" applyFont="1" applyAlignment="1">
      <alignment horizontal="center" vertical="center"/>
    </xf>
    <xf numFmtId="0" fontId="23" fillId="0" borderId="0" xfId="115" applyBorder="1">
      <alignment vertical="center"/>
    </xf>
    <xf numFmtId="0" fontId="26" fillId="0" borderId="0" xfId="115" applyFont="1" applyBorder="1" applyAlignment="1">
      <alignment vertical="center"/>
    </xf>
    <xf numFmtId="0" fontId="26" fillId="0" borderId="0" xfId="115" applyFont="1" applyBorder="1" applyAlignment="1">
      <alignment horizontal="right" vertical="center"/>
    </xf>
    <xf numFmtId="0" fontId="27" fillId="0" borderId="1" xfId="115" applyFont="1" applyBorder="1" applyAlignment="1">
      <alignment horizontal="center" vertical="center" wrapText="1"/>
    </xf>
    <xf numFmtId="49" fontId="5" fillId="0" borderId="1" xfId="123" applyNumberFormat="1" applyFont="1" applyBorder="1"/>
    <xf numFmtId="0" fontId="27" fillId="0" borderId="1" xfId="115" applyFont="1" applyBorder="1">
      <alignment vertical="center"/>
    </xf>
    <xf numFmtId="0" fontId="28" fillId="0" borderId="1" xfId="115" applyFont="1" applyBorder="1">
      <alignment vertical="center"/>
    </xf>
    <xf numFmtId="49" fontId="5" fillId="0" borderId="1" xfId="123" applyNumberFormat="1" applyFont="1" applyBorder="1" applyAlignment="1">
      <alignment horizontal="left" indent="2"/>
    </xf>
    <xf numFmtId="0" fontId="4" fillId="0" borderId="1" xfId="0" applyFont="1" applyBorder="1" applyAlignment="1">
      <alignment vertical="center"/>
    </xf>
    <xf numFmtId="49" fontId="5" fillId="0" borderId="1" xfId="123" applyNumberFormat="1" applyFont="1" applyBorder="1" applyAlignment="1"/>
    <xf numFmtId="0" fontId="5" fillId="0" borderId="1" xfId="0" applyFont="1" applyBorder="1" applyAlignment="1">
      <alignment vertical="center"/>
    </xf>
    <xf numFmtId="193" fontId="4" fillId="0" borderId="1" xfId="0" applyNumberFormat="1" applyFont="1" applyBorder="1" applyAlignment="1">
      <alignment vertical="center"/>
    </xf>
    <xf numFmtId="0" fontId="27" fillId="0" borderId="1" xfId="115" applyFont="1" applyBorder="1" applyAlignment="1">
      <alignment horizontal="center" vertical="center"/>
    </xf>
    <xf numFmtId="0" fontId="28" fillId="0" borderId="1" xfId="115" applyFont="1" applyBorder="1" applyAlignment="1">
      <alignment horizontal="left" vertical="center"/>
    </xf>
    <xf numFmtId="193" fontId="28" fillId="0" borderId="1" xfId="115" applyNumberFormat="1" applyFont="1" applyBorder="1">
      <alignment vertical="center"/>
    </xf>
    <xf numFmtId="0" fontId="28" fillId="0" borderId="1" xfId="115" applyFont="1" applyBorder="1" applyAlignment="1">
      <alignment vertical="center"/>
    </xf>
    <xf numFmtId="0" fontId="28" fillId="0" borderId="1" xfId="115" applyFont="1" applyBorder="1" applyAlignment="1">
      <alignment horizontal="left" vertical="center" indent="2"/>
    </xf>
    <xf numFmtId="193" fontId="27" fillId="0" borderId="1" xfId="115" applyNumberFormat="1" applyFont="1" applyBorder="1">
      <alignment vertical="center"/>
    </xf>
    <xf numFmtId="0" fontId="28" fillId="2" borderId="1" xfId="115" applyFont="1" applyFill="1" applyBorder="1">
      <alignment vertical="center"/>
    </xf>
    <xf numFmtId="0" fontId="29" fillId="0" borderId="1" xfId="115" applyFont="1" applyBorder="1" applyAlignment="1">
      <alignment horizontal="center" vertical="center" wrapText="1"/>
    </xf>
    <xf numFmtId="0" fontId="26" fillId="0" borderId="0" xfId="115" applyFont="1" applyBorder="1" applyAlignment="1">
      <alignment horizontal="center" vertical="center"/>
    </xf>
    <xf numFmtId="0" fontId="2" fillId="0" borderId="1" xfId="0" applyFont="1" applyBorder="1" applyAlignment="1">
      <alignment vertical="center"/>
    </xf>
    <xf numFmtId="0" fontId="2" fillId="2" borderId="1" xfId="0" applyFont="1" applyFill="1" applyBorder="1" applyAlignment="1">
      <alignment vertical="center"/>
    </xf>
    <xf numFmtId="0" fontId="14" fillId="0" borderId="1" xfId="0" applyFont="1" applyBorder="1" applyAlignment="1">
      <alignment horizontal="center" vertical="center"/>
    </xf>
    <xf numFmtId="0" fontId="24" fillId="0" borderId="0" xfId="0" applyFont="1" applyAlignment="1">
      <alignment vertical="center"/>
    </xf>
    <xf numFmtId="0" fontId="23" fillId="0" borderId="0" xfId="115">
      <alignment vertical="center"/>
    </xf>
    <xf numFmtId="0" fontId="29" fillId="0" borderId="1" xfId="115" applyFont="1" applyBorder="1" applyAlignment="1">
      <alignment horizontal="center" vertical="center"/>
    </xf>
    <xf numFmtId="0" fontId="30" fillId="0" borderId="6" xfId="0" applyFont="1" applyBorder="1" applyAlignment="1">
      <alignment horizontal="left" vertical="center" wrapText="1"/>
    </xf>
    <xf numFmtId="0" fontId="23" fillId="0" borderId="0" xfId="115" applyFont="1" applyBorder="1" applyAlignment="1">
      <alignment horizontal="center" vertical="center"/>
    </xf>
    <xf numFmtId="0" fontId="23" fillId="0" borderId="0" xfId="115" applyBorder="1" applyAlignment="1">
      <alignment horizontal="right" vertical="center"/>
    </xf>
    <xf numFmtId="43" fontId="28" fillId="0" borderId="1" xfId="1" applyFont="1" applyBorder="1">
      <alignment vertical="center"/>
    </xf>
    <xf numFmtId="43" fontId="5" fillId="0" borderId="1" xfId="1" applyFont="1" applyFill="1" applyBorder="1" applyAlignment="1">
      <alignment vertical="center"/>
    </xf>
    <xf numFmtId="3" fontId="31" fillId="0" borderId="1" xfId="164" applyNumberFormat="1" applyFont="1" applyFill="1" applyBorder="1" applyAlignment="1" applyProtection="1">
      <alignment vertical="center"/>
    </xf>
    <xf numFmtId="43" fontId="5" fillId="2" borderId="1" xfId="1" applyFont="1" applyFill="1" applyBorder="1" applyAlignment="1" applyProtection="1">
      <alignment vertical="center"/>
      <protection locked="0"/>
    </xf>
    <xf numFmtId="43" fontId="2" fillId="0" borderId="1" xfId="1" applyFont="1" applyFill="1" applyBorder="1" applyAlignment="1">
      <alignment vertical="center"/>
    </xf>
    <xf numFmtId="0" fontId="23" fillId="0" borderId="0" xfId="115" applyFont="1" applyBorder="1" applyAlignment="1">
      <alignment horizontal="right" vertical="center"/>
    </xf>
    <xf numFmtId="0" fontId="4" fillId="0" borderId="1" xfId="90" applyFont="1" applyFill="1" applyBorder="1" applyAlignment="1">
      <alignment horizontal="center" vertical="center" wrapText="1"/>
    </xf>
    <xf numFmtId="0" fontId="27" fillId="0" borderId="1" xfId="115" applyFont="1" applyBorder="1" applyAlignment="1">
      <alignment horizontal="left" vertical="center"/>
    </xf>
    <xf numFmtId="43" fontId="4" fillId="0" borderId="1" xfId="1" applyFont="1" applyFill="1" applyBorder="1" applyAlignment="1">
      <alignment horizontal="right" vertical="center" wrapText="1"/>
    </xf>
    <xf numFmtId="193" fontId="13" fillId="0" borderId="1" xfId="0" applyNumberFormat="1" applyFont="1" applyBorder="1" applyAlignment="1">
      <alignment horizontal="center" vertical="center" wrapText="1"/>
    </xf>
    <xf numFmtId="3" fontId="5" fillId="0" borderId="1" xfId="165" applyNumberFormat="1" applyFont="1" applyFill="1" applyBorder="1" applyAlignment="1" applyProtection="1">
      <alignment vertical="center"/>
    </xf>
    <xf numFmtId="43" fontId="28" fillId="0" borderId="1" xfId="1" applyFont="1" applyBorder="1" applyAlignment="1">
      <alignment horizontal="center" vertical="center"/>
    </xf>
    <xf numFmtId="43" fontId="16" fillId="0" borderId="1" xfId="1" applyFont="1" applyBorder="1" applyAlignment="1">
      <alignment horizontal="right" vertical="center" wrapText="1"/>
    </xf>
    <xf numFmtId="43" fontId="23" fillId="0" borderId="1" xfId="1" applyFont="1" applyFill="1" applyBorder="1" applyAlignment="1">
      <alignment vertical="center"/>
    </xf>
    <xf numFmtId="43" fontId="5" fillId="2" borderId="1" xfId="1" applyFont="1" applyFill="1" applyBorder="1" applyAlignment="1">
      <alignment vertical="center"/>
    </xf>
    <xf numFmtId="0" fontId="25" fillId="0" borderId="0" xfId="0" applyFont="1" applyAlignment="1">
      <alignment vertical="center"/>
    </xf>
    <xf numFmtId="43" fontId="23" fillId="0" borderId="1" xfId="89" applyFont="1" applyFill="1" applyBorder="1" applyAlignment="1">
      <alignment vertical="center"/>
    </xf>
    <xf numFmtId="43" fontId="5" fillId="0" borderId="1" xfId="1" applyFont="1" applyFill="1" applyBorder="1" applyAlignment="1">
      <alignment horizontal="right" vertical="center"/>
    </xf>
    <xf numFmtId="43" fontId="27" fillId="0" borderId="1" xfId="1" applyFont="1" applyBorder="1">
      <alignment vertical="center"/>
    </xf>
    <xf numFmtId="43" fontId="28" fillId="0" borderId="1" xfId="89" applyFont="1" applyBorder="1">
      <alignment vertical="center"/>
    </xf>
    <xf numFmtId="0" fontId="0" fillId="0" borderId="0" xfId="0">
      <alignment vertical="center"/>
    </xf>
    <xf numFmtId="0" fontId="0" fillId="0" borderId="0" xfId="0" applyFont="1" applyBorder="1">
      <alignment vertical="center"/>
    </xf>
    <xf numFmtId="0" fontId="0" fillId="0" borderId="0" xfId="0" applyBorder="1">
      <alignment vertical="center"/>
    </xf>
    <xf numFmtId="0" fontId="7" fillId="0" borderId="0" xfId="0" applyFont="1" applyBorder="1" applyAlignment="1">
      <alignment horizontal="center" vertical="center"/>
    </xf>
    <xf numFmtId="0" fontId="0" fillId="0" borderId="0" xfId="0" applyBorder="1" applyAlignment="1">
      <alignment horizontal="right" vertical="center"/>
    </xf>
    <xf numFmtId="0" fontId="4" fillId="0" borderId="1" xfId="103" applyFont="1" applyBorder="1" applyAlignment="1">
      <alignment horizontal="center" vertical="center"/>
    </xf>
    <xf numFmtId="0" fontId="4" fillId="0" borderId="1" xfId="0" applyFont="1" applyBorder="1" applyAlignment="1">
      <alignment horizontal="center" vertical="center" wrapText="1"/>
    </xf>
    <xf numFmtId="0" fontId="5" fillId="0" borderId="1" xfId="91" applyFont="1" applyBorder="1" applyAlignment="1">
      <alignment horizontal="center" vertical="center"/>
    </xf>
    <xf numFmtId="43" fontId="5" fillId="0" borderId="1" xfId="1" applyFont="1" applyBorder="1" applyAlignment="1">
      <alignment horizontal="center" vertical="center"/>
    </xf>
    <xf numFmtId="193" fontId="5" fillId="0" borderId="1" xfId="0" applyNumberFormat="1" applyFont="1" applyBorder="1">
      <alignment vertical="center"/>
    </xf>
    <xf numFmtId="0" fontId="5" fillId="0" borderId="1" xfId="91" applyFont="1" applyBorder="1" applyAlignment="1">
      <alignment vertical="center"/>
    </xf>
    <xf numFmtId="43" fontId="5" fillId="0" borderId="1" xfId="1" applyFont="1" applyBorder="1" applyAlignment="1">
      <alignment vertical="center"/>
    </xf>
    <xf numFmtId="0" fontId="5" fillId="0" borderId="1" xfId="91" applyFont="1" applyBorder="1" applyAlignment="1">
      <alignment horizontal="left" vertical="center" wrapText="1"/>
    </xf>
    <xf numFmtId="0" fontId="6" fillId="0" borderId="0" xfId="0" applyFont="1">
      <alignment vertical="center"/>
    </xf>
    <xf numFmtId="0" fontId="12" fillId="0" borderId="0" xfId="0" applyFont="1" applyAlignment="1">
      <alignment horizontal="left" vertical="center" wrapText="1"/>
    </xf>
    <xf numFmtId="0" fontId="12" fillId="2" borderId="0" xfId="0" applyFont="1" applyFill="1" applyAlignment="1">
      <alignment horizontal="left" vertical="center" wrapText="1"/>
    </xf>
    <xf numFmtId="0" fontId="2" fillId="0" borderId="0" xfId="0" applyFont="1" applyAlignment="1">
      <alignment horizontal="center" vertical="center" wrapText="1"/>
    </xf>
    <xf numFmtId="0" fontId="2" fillId="0" borderId="0" xfId="0" applyFont="1" applyAlignment="1">
      <alignment horizontal="center" vertical="center"/>
    </xf>
    <xf numFmtId="0" fontId="0" fillId="0" borderId="0" xfId="80" applyAlignment="1">
      <alignment vertical="center"/>
    </xf>
    <xf numFmtId="0" fontId="1" fillId="0" borderId="0" xfId="125" applyFont="1" applyAlignment="1">
      <alignment horizontal="center" vertical="center"/>
    </xf>
    <xf numFmtId="0" fontId="0" fillId="0" borderId="0" xfId="112" applyAlignment="1">
      <alignment horizontal="center" vertical="center"/>
    </xf>
    <xf numFmtId="0" fontId="2" fillId="0" borderId="0" xfId="112" applyFont="1" applyAlignment="1">
      <alignment horizontal="right" vertical="center"/>
    </xf>
    <xf numFmtId="0" fontId="14" fillId="0" borderId="1" xfId="112" applyFont="1" applyBorder="1" applyAlignment="1">
      <alignment horizontal="center" vertical="center"/>
    </xf>
    <xf numFmtId="0" fontId="2" fillId="0" borderId="1" xfId="112" applyFont="1" applyBorder="1" applyAlignment="1">
      <alignment horizontal="left" vertical="center"/>
    </xf>
    <xf numFmtId="0" fontId="0" fillId="0" borderId="6" xfId="112" applyFont="1" applyBorder="1" applyAlignment="1">
      <alignment vertical="center" wrapText="1"/>
    </xf>
    <xf numFmtId="0" fontId="0" fillId="0" borderId="6" xfId="112" applyBorder="1" applyAlignment="1">
      <alignment vertical="center" wrapText="1"/>
    </xf>
    <xf numFmtId="0" fontId="0" fillId="0" borderId="0" xfId="125" applyFont="1" applyAlignment="1">
      <alignment horizontal="center" vertical="center"/>
    </xf>
    <xf numFmtId="0" fontId="4" fillId="0" borderId="1" xfId="125" applyFont="1" applyBorder="1" applyAlignment="1">
      <alignment horizontal="center" vertical="center" wrapText="1"/>
    </xf>
    <xf numFmtId="0" fontId="4" fillId="0" borderId="1" xfId="125" applyFont="1" applyBorder="1">
      <alignment vertical="center"/>
    </xf>
    <xf numFmtId="0" fontId="5" fillId="0" borderId="1" xfId="125" applyFont="1" applyBorder="1">
      <alignment vertical="center"/>
    </xf>
    <xf numFmtId="0" fontId="5" fillId="0" borderId="1" xfId="125" applyFont="1" applyBorder="1" applyAlignment="1">
      <alignment horizontal="left" vertical="center" indent="1"/>
    </xf>
    <xf numFmtId="0" fontId="5" fillId="2" borderId="1" xfId="125" applyFont="1" applyFill="1" applyBorder="1" applyAlignment="1">
      <alignment horizontal="left" vertical="center" indent="1"/>
    </xf>
    <xf numFmtId="0" fontId="6" fillId="0" borderId="6" xfId="0" applyFont="1" applyBorder="1" applyAlignment="1">
      <alignment horizontal="left" vertical="center" wrapText="1"/>
    </xf>
    <xf numFmtId="0" fontId="32" fillId="0" borderId="0" xfId="65" applyFont="1">
      <alignment vertical="center"/>
    </xf>
    <xf numFmtId="0" fontId="33" fillId="0" borderId="0" xfId="65">
      <alignment vertical="center"/>
    </xf>
    <xf numFmtId="0" fontId="26" fillId="0" borderId="0" xfId="65" applyFont="1">
      <alignment vertical="center"/>
    </xf>
    <xf numFmtId="0" fontId="18" fillId="0" borderId="0" xfId="65" applyFont="1" applyAlignment="1">
      <alignment horizontal="center" vertical="center"/>
    </xf>
    <xf numFmtId="0" fontId="33" fillId="0" borderId="0" xfId="65" applyAlignment="1">
      <alignment horizontal="left" vertical="center" wrapText="1"/>
    </xf>
    <xf numFmtId="0" fontId="26" fillId="0" borderId="0" xfId="65" applyFont="1" applyAlignment="1">
      <alignment horizontal="right" vertical="center"/>
    </xf>
    <xf numFmtId="0" fontId="27" fillId="0" borderId="1" xfId="65" applyFont="1" applyFill="1" applyBorder="1" applyAlignment="1">
      <alignment horizontal="center" vertical="center" wrapText="1"/>
    </xf>
    <xf numFmtId="196" fontId="4" fillId="0" borderId="1" xfId="90" applyNumberFormat="1" applyFont="1" applyFill="1" applyBorder="1" applyAlignment="1">
      <alignment horizontal="center" vertical="center" wrapText="1"/>
    </xf>
    <xf numFmtId="193" fontId="4" fillId="0" borderId="1" xfId="0" applyNumberFormat="1" applyFont="1" applyBorder="1" applyAlignment="1">
      <alignment horizontal="center" vertical="center" wrapText="1"/>
    </xf>
    <xf numFmtId="49" fontId="4" fillId="0" borderId="1" xfId="114" applyNumberFormat="1" applyFont="1" applyBorder="1" applyAlignment="1">
      <alignment horizontal="left" vertical="center" wrapText="1"/>
    </xf>
    <xf numFmtId="4" fontId="0" fillId="0" borderId="7" xfId="0" applyNumberFormat="1" applyFont="1" applyFill="1" applyBorder="1" applyAlignment="1" applyProtection="1">
      <alignment horizontal="right" vertical="center" wrapText="1"/>
    </xf>
    <xf numFmtId="49" fontId="5" fillId="0" borderId="1" xfId="114" applyNumberFormat="1" applyFont="1" applyBorder="1" applyAlignment="1">
      <alignment horizontal="left" vertical="center" wrapText="1"/>
    </xf>
    <xf numFmtId="4" fontId="0" fillId="0" borderId="1" xfId="0" applyNumberFormat="1" applyFont="1" applyFill="1" applyBorder="1" applyAlignment="1" applyProtection="1">
      <alignment horizontal="right" vertical="center" wrapText="1"/>
    </xf>
    <xf numFmtId="3" fontId="0" fillId="3" borderId="1" xfId="0" applyNumberFormat="1" applyFont="1" applyFill="1" applyBorder="1" applyAlignment="1" applyProtection="1">
      <alignment horizontal="right" vertical="center"/>
    </xf>
    <xf numFmtId="4" fontId="0" fillId="0" borderId="8" xfId="0" applyNumberFormat="1" applyFont="1" applyFill="1" applyBorder="1" applyAlignment="1" applyProtection="1">
      <alignment horizontal="right" vertical="center" wrapText="1"/>
    </xf>
    <xf numFmtId="0" fontId="25" fillId="0" borderId="0" xfId="65" applyFont="1">
      <alignment vertical="center"/>
    </xf>
    <xf numFmtId="3" fontId="0" fillId="3" borderId="9" xfId="0" applyNumberFormat="1" applyFont="1" applyFill="1" applyBorder="1" applyAlignment="1" applyProtection="1">
      <alignment horizontal="right" vertical="center"/>
    </xf>
    <xf numFmtId="0" fontId="34" fillId="0" borderId="0" xfId="65" applyFont="1">
      <alignment vertical="center"/>
    </xf>
    <xf numFmtId="0" fontId="35" fillId="0" borderId="0" xfId="65" applyFont="1">
      <alignment vertical="center"/>
    </xf>
    <xf numFmtId="0" fontId="33" fillId="0" borderId="0" xfId="126">
      <alignment vertical="center"/>
    </xf>
    <xf numFmtId="0" fontId="26" fillId="0" borderId="0" xfId="126" applyFont="1">
      <alignment vertical="center"/>
    </xf>
    <xf numFmtId="0" fontId="18" fillId="0" borderId="0" xfId="126" applyFont="1" applyAlignment="1">
      <alignment horizontal="center" vertical="center"/>
    </xf>
    <xf numFmtId="0" fontId="16" fillId="0" borderId="0" xfId="0" applyFont="1" applyAlignment="1">
      <alignment horizontal="right" vertical="center"/>
    </xf>
    <xf numFmtId="0" fontId="27" fillId="0" borderId="1" xfId="126" applyFont="1" applyFill="1" applyBorder="1" applyAlignment="1">
      <alignment horizontal="center" vertical="center"/>
    </xf>
    <xf numFmtId="0" fontId="28" fillId="0" borderId="1" xfId="159" applyFont="1" applyFill="1" applyBorder="1" applyAlignment="1">
      <alignment horizontal="left" vertical="center"/>
    </xf>
    <xf numFmtId="49" fontId="36" fillId="0" borderId="0" xfId="113" applyNumberFormat="1" applyFont="1"/>
    <xf numFmtId="1" fontId="33" fillId="0" borderId="0" xfId="126" applyNumberFormat="1">
      <alignment vertical="center"/>
    </xf>
    <xf numFmtId="1" fontId="25" fillId="0" borderId="0" xfId="126" applyNumberFormat="1" applyFont="1">
      <alignment vertical="center"/>
    </xf>
    <xf numFmtId="0" fontId="37" fillId="0" borderId="6" xfId="126" applyFont="1" applyBorder="1" applyAlignment="1">
      <alignment horizontal="left" vertical="center" wrapText="1"/>
    </xf>
    <xf numFmtId="0" fontId="0" fillId="0" borderId="0" xfId="0" applyFill="1" applyAlignment="1">
      <alignment vertical="center"/>
    </xf>
    <xf numFmtId="197" fontId="0" fillId="0" borderId="0" xfId="0" applyNumberFormat="1" applyFill="1" applyAlignment="1">
      <alignment horizontal="right" vertical="center"/>
    </xf>
    <xf numFmtId="0" fontId="0" fillId="0" borderId="0" xfId="90" applyFont="1" applyFill="1"/>
    <xf numFmtId="197" fontId="0" fillId="0" borderId="0" xfId="90" applyNumberFormat="1" applyFill="1" applyAlignment="1">
      <alignment horizontal="right"/>
    </xf>
    <xf numFmtId="0" fontId="1" fillId="0" borderId="0" xfId="90" applyFont="1" applyFill="1" applyAlignment="1">
      <alignment horizontal="center"/>
    </xf>
    <xf numFmtId="0" fontId="38" fillId="0" borderId="0" xfId="90" applyFont="1" applyFill="1" applyAlignment="1">
      <alignment vertical="center"/>
    </xf>
    <xf numFmtId="0" fontId="16" fillId="0" borderId="0" xfId="0" applyFont="1" applyFill="1" applyAlignment="1">
      <alignment horizontal="right" vertical="center"/>
    </xf>
    <xf numFmtId="197" fontId="13" fillId="0" borderId="2" xfId="90" applyNumberFormat="1" applyFont="1" applyFill="1" applyBorder="1" applyAlignment="1">
      <alignment horizontal="right" vertical="center" wrapText="1"/>
    </xf>
    <xf numFmtId="0" fontId="13" fillId="0" borderId="1" xfId="0" applyFont="1" applyFill="1" applyBorder="1" applyAlignment="1">
      <alignment horizontal="center" vertical="center" wrapText="1"/>
    </xf>
    <xf numFmtId="3" fontId="15" fillId="0" borderId="1" xfId="164" applyNumberFormat="1" applyFont="1" applyFill="1" applyBorder="1" applyAlignment="1" applyProtection="1">
      <alignment horizontal="left" vertical="center"/>
    </xf>
    <xf numFmtId="43" fontId="15" fillId="0" borderId="2" xfId="1" applyFont="1" applyFill="1" applyBorder="1" applyAlignment="1">
      <alignment horizontal="right" vertical="center" wrapText="1"/>
    </xf>
    <xf numFmtId="193" fontId="13" fillId="0" borderId="1" xfId="0" applyNumberFormat="1" applyFont="1" applyFill="1" applyBorder="1" applyAlignment="1">
      <alignment horizontal="center" vertical="center" wrapText="1"/>
    </xf>
    <xf numFmtId="49" fontId="0" fillId="0" borderId="2" xfId="0" applyNumberFormat="1" applyFont="1" applyFill="1" applyBorder="1" applyAlignment="1" applyProtection="1">
      <alignment horizontal="left" vertical="center" indent="2"/>
    </xf>
    <xf numFmtId="43" fontId="15" fillId="0" borderId="1" xfId="1" applyFont="1" applyFill="1" applyBorder="1" applyAlignment="1">
      <alignment horizontal="right" vertical="center" wrapText="1"/>
    </xf>
    <xf numFmtId="43" fontId="2" fillId="0" borderId="3" xfId="1" applyFont="1" applyFill="1" applyBorder="1" applyAlignment="1" applyProtection="1">
      <alignment horizontal="right" vertical="center" wrapText="1"/>
    </xf>
    <xf numFmtId="0" fontId="5" fillId="0" borderId="10" xfId="0" applyNumberFormat="1" applyFont="1" applyFill="1" applyBorder="1" applyAlignment="1" applyProtection="1">
      <alignment horizontal="left" vertical="center"/>
      <protection locked="0"/>
    </xf>
    <xf numFmtId="0" fontId="5" fillId="0" borderId="10" xfId="0" applyNumberFormat="1" applyFont="1" applyFill="1" applyBorder="1" applyAlignment="1" applyProtection="1">
      <alignment vertical="center"/>
      <protection locked="0"/>
    </xf>
    <xf numFmtId="0" fontId="0" fillId="0" borderId="0" xfId="0" applyFont="1" applyFill="1" applyAlignment="1">
      <alignment vertical="center"/>
    </xf>
    <xf numFmtId="43" fontId="15" fillId="0" borderId="10" xfId="1" applyFont="1" applyFill="1" applyBorder="1" applyAlignment="1">
      <alignment horizontal="right" vertical="center" wrapText="1"/>
    </xf>
    <xf numFmtId="43" fontId="2" fillId="0" borderId="3" xfId="1" applyFont="1" applyFill="1" applyBorder="1" applyAlignment="1">
      <alignment horizontal="right" vertical="center"/>
    </xf>
    <xf numFmtId="49" fontId="0" fillId="0" borderId="1" xfId="0" applyNumberFormat="1" applyFont="1" applyFill="1" applyBorder="1" applyAlignment="1" applyProtection="1">
      <alignment horizontal="left" vertical="center" indent="2"/>
    </xf>
    <xf numFmtId="43" fontId="2" fillId="0" borderId="3" xfId="1" applyFont="1" applyFill="1" applyBorder="1" applyAlignment="1" applyProtection="1">
      <alignment horizontal="right" vertical="center"/>
    </xf>
    <xf numFmtId="49" fontId="0" fillId="0" borderId="1" xfId="0" applyNumberFormat="1" applyFont="1" applyFill="1" applyBorder="1" applyAlignment="1" applyProtection="1">
      <alignment horizontal="left" vertical="center" wrapText="1"/>
    </xf>
    <xf numFmtId="43" fontId="2" fillId="0" borderId="1" xfId="1" applyFont="1" applyFill="1" applyBorder="1" applyAlignment="1" applyProtection="1">
      <alignment horizontal="right" vertical="center" wrapText="1"/>
    </xf>
    <xf numFmtId="3" fontId="15" fillId="0" borderId="1" xfId="164" applyNumberFormat="1" applyFont="1" applyFill="1" applyBorder="1" applyAlignment="1" applyProtection="1">
      <alignment horizontal="left" vertical="center" indent="2"/>
    </xf>
    <xf numFmtId="43" fontId="11" fillId="0" borderId="1" xfId="1" applyFont="1" applyFill="1" applyBorder="1" applyAlignment="1" applyProtection="1">
      <alignment vertical="center"/>
      <protection locked="0"/>
    </xf>
    <xf numFmtId="0" fontId="5" fillId="0" borderId="3" xfId="0" applyNumberFormat="1" applyFont="1" applyFill="1" applyBorder="1" applyAlignment="1" applyProtection="1">
      <alignment horizontal="left" vertical="center"/>
      <protection locked="0"/>
    </xf>
    <xf numFmtId="43" fontId="2" fillId="0" borderId="10" xfId="1" applyFont="1" applyFill="1" applyBorder="1" applyAlignment="1" applyProtection="1">
      <alignment horizontal="right" vertical="center" wrapText="1"/>
    </xf>
    <xf numFmtId="3" fontId="15" fillId="0" borderId="1" xfId="101" applyNumberFormat="1" applyFont="1" applyFill="1" applyBorder="1" applyAlignment="1" applyProtection="1">
      <alignment vertical="center"/>
    </xf>
    <xf numFmtId="0" fontId="5" fillId="0" borderId="3" xfId="0" applyNumberFormat="1" applyFont="1" applyFill="1" applyBorder="1" applyAlignment="1" applyProtection="1">
      <alignment vertical="center"/>
      <protection locked="0"/>
    </xf>
    <xf numFmtId="0" fontId="15" fillId="0" borderId="1" xfId="90" applyFont="1" applyFill="1" applyBorder="1" applyAlignment="1">
      <alignment horizontal="left" vertical="center" wrapText="1" indent="2"/>
    </xf>
    <xf numFmtId="49" fontId="2" fillId="0" borderId="1" xfId="0" applyNumberFormat="1" applyFont="1" applyFill="1" applyBorder="1" applyAlignment="1" applyProtection="1">
      <alignment horizontal="left" vertical="center" wrapText="1"/>
    </xf>
    <xf numFmtId="0" fontId="2" fillId="0" borderId="1" xfId="0" applyFont="1" applyFill="1" applyBorder="1" applyAlignment="1">
      <alignment vertical="center"/>
    </xf>
    <xf numFmtId="43" fontId="15" fillId="0" borderId="3" xfId="1" applyFont="1" applyFill="1" applyBorder="1" applyAlignment="1"/>
    <xf numFmtId="0" fontId="15" fillId="0" borderId="1" xfId="0" applyFont="1" applyFill="1" applyBorder="1" applyAlignment="1">
      <alignment horizontal="center" vertical="center" wrapText="1"/>
    </xf>
    <xf numFmtId="0" fontId="13" fillId="0" borderId="1" xfId="85" applyFont="1" applyFill="1" applyBorder="1" applyAlignment="1">
      <alignment horizontal="center" vertical="center"/>
    </xf>
    <xf numFmtId="196" fontId="0" fillId="0" borderId="0" xfId="0" applyNumberFormat="1" applyFill="1" applyAlignment="1">
      <alignment vertical="center"/>
    </xf>
    <xf numFmtId="1" fontId="13" fillId="0" borderId="1" xfId="85" applyNumberFormat="1" applyFont="1" applyFill="1" applyBorder="1" applyAlignment="1" applyProtection="1">
      <alignment vertical="center"/>
      <protection locked="0"/>
    </xf>
    <xf numFmtId="43" fontId="15" fillId="0" borderId="1" xfId="1" applyFont="1" applyFill="1" applyBorder="1" applyAlignment="1">
      <alignment horizontal="right"/>
    </xf>
    <xf numFmtId="43" fontId="15" fillId="0" borderId="1" xfId="1" applyFont="1" applyFill="1" applyBorder="1" applyAlignment="1"/>
    <xf numFmtId="1" fontId="15" fillId="0" borderId="1" xfId="85" applyNumberFormat="1" applyFont="1" applyFill="1" applyBorder="1" applyAlignment="1" applyProtection="1">
      <alignment horizontal="left" vertical="center"/>
      <protection locked="0"/>
    </xf>
    <xf numFmtId="1" fontId="15" fillId="0" borderId="1" xfId="85" applyNumberFormat="1" applyFont="1" applyFill="1" applyBorder="1" applyAlignment="1" applyProtection="1">
      <alignment vertical="center"/>
      <protection locked="0"/>
    </xf>
    <xf numFmtId="0" fontId="15" fillId="0" borderId="1" xfId="0" applyFont="1" applyFill="1" applyBorder="1" applyAlignment="1">
      <alignment vertical="center"/>
    </xf>
    <xf numFmtId="0" fontId="15" fillId="0" borderId="1" xfId="85" applyNumberFormat="1" applyFont="1" applyFill="1" applyBorder="1" applyAlignment="1" applyProtection="1">
      <alignment vertical="center"/>
      <protection locked="0"/>
    </xf>
    <xf numFmtId="0" fontId="12" fillId="0" borderId="0" xfId="0" applyFont="1" applyFill="1" applyAlignment="1">
      <alignment horizontal="left" vertical="center" wrapText="1"/>
    </xf>
    <xf numFmtId="0" fontId="0" fillId="0" borderId="0" xfId="90" applyFont="1"/>
    <xf numFmtId="0" fontId="0" fillId="0" borderId="0" xfId="90"/>
    <xf numFmtId="0" fontId="4" fillId="0" borderId="2" xfId="90" applyFont="1" applyFill="1" applyBorder="1" applyAlignment="1">
      <alignment horizontal="center" vertical="center" wrapText="1"/>
    </xf>
    <xf numFmtId="0" fontId="27" fillId="0" borderId="2" xfId="115" applyFont="1" applyBorder="1">
      <alignment vertical="center"/>
    </xf>
    <xf numFmtId="43" fontId="5" fillId="0" borderId="1" xfId="1" applyFont="1" applyFill="1" applyBorder="1" applyAlignment="1">
      <alignment horizontal="center" vertical="center" wrapText="1"/>
    </xf>
    <xf numFmtId="193" fontId="5" fillId="0" borderId="1" xfId="0" applyNumberFormat="1" applyFont="1" applyBorder="1" applyAlignment="1">
      <alignment horizontal="center" vertical="center" wrapText="1"/>
    </xf>
    <xf numFmtId="0" fontId="28" fillId="0" borderId="2" xfId="115" applyFont="1" applyBorder="1">
      <alignment vertical="center"/>
    </xf>
    <xf numFmtId="43" fontId="2" fillId="0" borderId="1" xfId="1" applyFont="1" applyFill="1" applyBorder="1" applyAlignment="1">
      <alignment horizontal="center" vertical="center" wrapText="1"/>
    </xf>
    <xf numFmtId="43" fontId="2" fillId="0" borderId="1" xfId="1" applyFont="1" applyFill="1" applyBorder="1" applyAlignment="1">
      <alignment horizontal="center"/>
    </xf>
    <xf numFmtId="0" fontId="39" fillId="0" borderId="2" xfId="90" applyFont="1" applyFill="1" applyBorder="1" applyAlignment="1">
      <alignment horizontal="center" vertical="center"/>
    </xf>
    <xf numFmtId="1" fontId="4" fillId="0" borderId="2" xfId="90" applyNumberFormat="1" applyFont="1" applyFill="1" applyBorder="1" applyAlignment="1" applyProtection="1">
      <alignment vertical="center"/>
      <protection locked="0"/>
    </xf>
    <xf numFmtId="43" fontId="5" fillId="0" borderId="1" xfId="1" applyFont="1" applyBorder="1" applyAlignment="1">
      <alignment horizontal="center" vertical="center" wrapText="1"/>
    </xf>
    <xf numFmtId="1" fontId="5" fillId="0" borderId="2" xfId="90" applyNumberFormat="1" applyFont="1" applyFill="1" applyBorder="1" applyAlignment="1" applyProtection="1">
      <alignment horizontal="left" vertical="center"/>
      <protection locked="0"/>
    </xf>
    <xf numFmtId="1" fontId="5" fillId="0" borderId="2" xfId="90" applyNumberFormat="1" applyFont="1" applyFill="1" applyBorder="1" applyAlignment="1" applyProtection="1">
      <alignment horizontal="left" vertical="center" indent="1"/>
      <protection locked="0"/>
    </xf>
    <xf numFmtId="0" fontId="5" fillId="0" borderId="2" xfId="90" applyFont="1" applyFill="1" applyBorder="1" applyAlignment="1">
      <alignment horizontal="left" vertical="center"/>
    </xf>
    <xf numFmtId="1" fontId="5" fillId="0" borderId="2" xfId="90" applyNumberFormat="1" applyFont="1" applyFill="1" applyBorder="1" applyAlignment="1" applyProtection="1">
      <alignment vertical="center"/>
      <protection locked="0"/>
    </xf>
    <xf numFmtId="0" fontId="5" fillId="0" borderId="2" xfId="90" applyFont="1" applyBorder="1" applyAlignment="1"/>
    <xf numFmtId="43" fontId="0" fillId="0" borderId="3" xfId="1" applyFont="1" applyFill="1" applyBorder="1" applyAlignment="1" applyProtection="1">
      <alignment horizontal="right" vertical="center" wrapText="1"/>
    </xf>
    <xf numFmtId="193" fontId="15" fillId="0" borderId="1" xfId="0" applyNumberFormat="1" applyFont="1" applyBorder="1" applyAlignment="1">
      <alignment horizontal="center" vertical="center" wrapText="1"/>
    </xf>
    <xf numFmtId="0" fontId="15" fillId="0" borderId="1" xfId="0" applyFont="1" applyBorder="1" applyAlignment="1">
      <alignment vertical="center"/>
    </xf>
    <xf numFmtId="1" fontId="15" fillId="2" borderId="1" xfId="85" applyNumberFormat="1" applyFont="1" applyFill="1" applyBorder="1" applyAlignment="1" applyProtection="1">
      <alignment horizontal="left" vertical="center"/>
      <protection locked="0"/>
    </xf>
    <xf numFmtId="0" fontId="15" fillId="2" borderId="1" xfId="85" applyNumberFormat="1" applyFont="1" applyFill="1" applyBorder="1" applyAlignment="1" applyProtection="1">
      <alignment vertical="center"/>
      <protection locked="0"/>
    </xf>
    <xf numFmtId="0" fontId="38" fillId="0" borderId="0" xfId="169" applyFont="1" applyAlignment="1">
      <alignment vertical="top"/>
    </xf>
    <xf numFmtId="0" fontId="40" fillId="0" borderId="0" xfId="169" applyFont="1">
      <alignment vertical="center"/>
    </xf>
    <xf numFmtId="0" fontId="0" fillId="0" borderId="0" xfId="169" applyFont="1" applyAlignment="1">
      <alignment horizontal="center" vertical="center"/>
    </xf>
    <xf numFmtId="0" fontId="0" fillId="0" borderId="0" xfId="169" applyFont="1">
      <alignment vertical="center"/>
    </xf>
    <xf numFmtId="0" fontId="0" fillId="0" borderId="0" xfId="169" applyFont="1" applyAlignment="1">
      <alignment horizontal="left" vertical="center"/>
    </xf>
    <xf numFmtId="0" fontId="41" fillId="0" borderId="0" xfId="169" applyFont="1" applyAlignment="1">
      <alignment horizontal="center" vertical="top"/>
    </xf>
    <xf numFmtId="0" fontId="24" fillId="0" borderId="0" xfId="169" applyFont="1" applyAlignment="1">
      <alignment horizontal="center" vertical="center"/>
    </xf>
    <xf numFmtId="0" fontId="42" fillId="0" borderId="1" xfId="169" applyFont="1" applyFill="1" applyBorder="1" applyAlignment="1">
      <alignment horizontal="left" vertical="center"/>
    </xf>
    <xf numFmtId="0" fontId="42" fillId="0" borderId="1" xfId="169" applyFont="1" applyBorder="1" applyAlignment="1">
      <alignment horizontal="center" vertical="center"/>
    </xf>
    <xf numFmtId="0" fontId="43" fillId="0" borderId="1" xfId="169" applyFont="1" applyFill="1" applyBorder="1" applyAlignment="1">
      <alignment horizontal="center" vertical="center"/>
    </xf>
    <xf numFmtId="0" fontId="43" fillId="0" borderId="1" xfId="169" applyFont="1" applyFill="1" applyBorder="1">
      <alignment vertical="center"/>
    </xf>
    <xf numFmtId="0" fontId="0" fillId="0" borderId="1" xfId="169" applyFont="1" applyBorder="1" applyAlignment="1">
      <alignment horizontal="center" vertical="center"/>
    </xf>
    <xf numFmtId="0" fontId="44" fillId="0" borderId="0" xfId="169" applyFont="1" applyFill="1">
      <alignment vertical="center"/>
    </xf>
    <xf numFmtId="0" fontId="45" fillId="0" borderId="1" xfId="169" applyFont="1" applyFill="1" applyBorder="1">
      <alignment vertical="center"/>
    </xf>
    <xf numFmtId="0" fontId="42" fillId="0" borderId="2" xfId="169" applyFont="1" applyFill="1" applyBorder="1" applyAlignment="1">
      <alignment horizontal="left" vertical="center"/>
    </xf>
    <xf numFmtId="0" fontId="42" fillId="0" borderId="3" xfId="169" applyFont="1" applyFill="1" applyBorder="1" applyAlignment="1">
      <alignment horizontal="left" vertical="center"/>
    </xf>
    <xf numFmtId="0" fontId="30" fillId="0" borderId="6" xfId="169" applyFont="1" applyBorder="1" applyAlignment="1">
      <alignment horizontal="left" vertical="center" wrapText="1"/>
    </xf>
    <xf numFmtId="0" fontId="30" fillId="0" borderId="0" xfId="169" applyFont="1" applyBorder="1" applyAlignment="1">
      <alignment horizontal="left" vertical="center" wrapText="1"/>
    </xf>
  </cellXfs>
  <cellStyles count="18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40% - 强调文字颜色 1 6_2015财政决算公开" xfId="49"/>
    <cellStyle name="货币[0] 3" xfId="50"/>
    <cellStyle name="强调文字颜色 2 2 3 3 2" xfId="51"/>
    <cellStyle name="计算 2 3 3" xfId="52"/>
    <cellStyle name="标题 5 3 4" xfId="53"/>
    <cellStyle name="差_F00DC810C49E00C2E0430A3413167AE0" xfId="54"/>
    <cellStyle name="货币 2 3 3 3" xfId="55"/>
    <cellStyle name="常规 11 5" xfId="56"/>
    <cellStyle name="标题 5 3 2_2015财政决算公开" xfId="57"/>
    <cellStyle name="?鹎%U龡&amp;H齲_x0001_C铣_x0014__x0007__x0001__x0001_ 2" xfId="58"/>
    <cellStyle name="60% - 强调文字颜色 4 2 4 3" xfId="59"/>
    <cellStyle name="20% - 强调文字颜色 1 2_2015财政决算公开" xfId="60"/>
    <cellStyle name="千位分隔 2 2 4 5" xfId="61"/>
    <cellStyle name="货币 2 3 3 3 2" xfId="62"/>
    <cellStyle name="常规 7 2 2 3" xfId="63"/>
    <cellStyle name="检查单元格 2 3 2 2" xfId="64"/>
    <cellStyle name="常规 14" xfId="65"/>
    <cellStyle name="60% - 强调文字颜色 6 2_2015财政决算公开" xfId="66"/>
    <cellStyle name="60% - 强调文字颜色 5 2 3 5" xfId="67"/>
    <cellStyle name="强调文字颜色 4 2 3 2 3" xfId="68"/>
    <cellStyle name="千位[0]_，" xfId="69"/>
    <cellStyle name="20% - 强调文字颜色 3 2 4 2 2" xfId="70"/>
    <cellStyle name="常规 11 2" xfId="71"/>
    <cellStyle name="烹拳 [0]_laroux" xfId="72"/>
    <cellStyle name="60% - 强调文字颜色 2 2 4 3" xfId="73"/>
    <cellStyle name="常规 11 2 3 2" xfId="74"/>
    <cellStyle name="表标题 2 2 2" xfId="75"/>
    <cellStyle name="常规 2 2 2 2_2015财政决算公开" xfId="76"/>
    <cellStyle name="常规 33 3" xfId="77"/>
    <cellStyle name="40% - 强调文字颜色 3 7 2" xfId="78"/>
    <cellStyle name="后继超级链接 3 2" xfId="79"/>
    <cellStyle name="常规 12 2" xfId="80"/>
    <cellStyle name="60% - 强调文字颜色 3 2 4 3" xfId="81"/>
    <cellStyle name="千位分隔 2 2 8" xfId="82"/>
    <cellStyle name="霓付_laroux" xfId="83"/>
    <cellStyle name="小数 4" xfId="84"/>
    <cellStyle name="常规 50" xfId="85"/>
    <cellStyle name="标题 1 8" xfId="86"/>
    <cellStyle name="百分比 5 2 2 3" xfId="87"/>
    <cellStyle name="标题 1 2 4" xfId="88"/>
    <cellStyle name="千位分隔 10" xfId="89"/>
    <cellStyle name="常规 49" xfId="90"/>
    <cellStyle name="常规 54" xfId="91"/>
    <cellStyle name="输出 2 3 2 3" xfId="92"/>
    <cellStyle name="Norma,_laroux_4_营业在建 (2)_E21" xfId="93"/>
    <cellStyle name="常规 4 2 2 2 5 2" xfId="94"/>
    <cellStyle name="标题 4 6" xfId="95"/>
    <cellStyle name="标题 4 8" xfId="96"/>
    <cellStyle name="标题 3 2 3 2 2" xfId="97"/>
    <cellStyle name="标题 2 2 4" xfId="98"/>
    <cellStyle name="标题 2 8" xfId="99"/>
    <cellStyle name="百分比 4 2 4" xfId="100"/>
    <cellStyle name="常规 51 2" xfId="101"/>
    <cellStyle name="汇总 6" xfId="102"/>
    <cellStyle name="常规 53" xfId="103"/>
    <cellStyle name="标题 5 3 2 2 2" xfId="104"/>
    <cellStyle name="Percent_laroux" xfId="105"/>
    <cellStyle name="no dec" xfId="106"/>
    <cellStyle name="no dec 2" xfId="107"/>
    <cellStyle name="60% - 着色 4 2" xfId="108"/>
    <cellStyle name="超级链接 4 2" xfId="109"/>
    <cellStyle name="Currency1" xfId="110"/>
    <cellStyle name="千分位_97-917" xfId="111"/>
    <cellStyle name="常规 33" xfId="112"/>
    <cellStyle name="常规 75" xfId="113"/>
    <cellStyle name="常规 76" xfId="114"/>
    <cellStyle name="常规 10" xfId="115"/>
    <cellStyle name="HEADING1" xfId="116"/>
    <cellStyle name="Currency_1995" xfId="117"/>
    <cellStyle name="Calc Currency (0) 2" xfId="118"/>
    <cellStyle name="comma zerodec 2" xfId="119"/>
    <cellStyle name="常规 65" xfId="120"/>
    <cellStyle name="常规 70" xfId="121"/>
    <cellStyle name="常规 66" xfId="122"/>
    <cellStyle name="常规 71" xfId="123"/>
    <cellStyle name="常规 67" xfId="124"/>
    <cellStyle name="常规 72" xfId="125"/>
    <cellStyle name="常规 14 6" xfId="126"/>
    <cellStyle name="Fixed 2" xfId="127"/>
    <cellStyle name="Header1" xfId="128"/>
    <cellStyle name="60% - 着色 1 2" xfId="129"/>
    <cellStyle name="60% - 着色 2 2" xfId="130"/>
    <cellStyle name="60% - 着色 3 2" xfId="131"/>
    <cellStyle name="Calc Currency (0)" xfId="132"/>
    <cellStyle name="Comma [0] 2" xfId="133"/>
    <cellStyle name="comma zerodec" xfId="134"/>
    <cellStyle name="Comma_1995" xfId="135"/>
    <cellStyle name="Currency [0]" xfId="136"/>
    <cellStyle name="Currency [0] 2" xfId="137"/>
    <cellStyle name="Currency1 2" xfId="138"/>
    <cellStyle name="Date" xfId="139"/>
    <cellStyle name="Date 2" xfId="140"/>
    <cellStyle name="Dollar (zero dec)" xfId="141"/>
    <cellStyle name="Dollar (zero dec) 2" xfId="142"/>
    <cellStyle name="Fixed" xfId="143"/>
    <cellStyle name="Header2" xfId="144"/>
    <cellStyle name="HEADING1 2" xfId="145"/>
    <cellStyle name="HEADING2" xfId="146"/>
    <cellStyle name="HEADING2 2" xfId="147"/>
    <cellStyle name="Normal_#10-Headcount" xfId="148"/>
    <cellStyle name="Total" xfId="149"/>
    <cellStyle name="Total 2" xfId="150"/>
    <cellStyle name="百分比 2" xfId="151"/>
    <cellStyle name="百分比 5" xfId="152"/>
    <cellStyle name="好_F00DC810C49E00C2E0430A3413167AE0" xfId="153"/>
    <cellStyle name="标题 10" xfId="154"/>
    <cellStyle name="常规 62" xfId="155"/>
    <cellStyle name="常规 63" xfId="156"/>
    <cellStyle name="烹拳_laroux" xfId="157"/>
    <cellStyle name="标题 3 8" xfId="158"/>
    <cellStyle name="常规 10 5" xfId="159"/>
    <cellStyle name="常规 69" xfId="160"/>
    <cellStyle name="常规 13" xfId="161"/>
    <cellStyle name="常规 4 2" xfId="162"/>
    <cellStyle name="霓付 [0]_laroux" xfId="163"/>
    <cellStyle name="常规 51" xfId="164"/>
    <cellStyle name="常规 55" xfId="165"/>
    <cellStyle name="常规 61" xfId="166"/>
    <cellStyle name="常规 59" xfId="167"/>
    <cellStyle name="常规 64" xfId="168"/>
    <cellStyle name="常规_2006年预算表" xfId="169"/>
    <cellStyle name="常规_2007年云南省向人大报送政府收支预算表格式编制过程表" xfId="170"/>
    <cellStyle name="普通_97-917" xfId="171"/>
    <cellStyle name="千分位[0]_BT (2)" xfId="172"/>
    <cellStyle name="强调文字颜色 3 2 5" xfId="173"/>
    <cellStyle name="强调文字颜色 6 2 5" xfId="174"/>
    <cellStyle name="钎霖_laroux" xfId="175"/>
    <cellStyle name="数字" xfId="176"/>
    <cellStyle name="未定义" xfId="177"/>
    <cellStyle name="未定义 2" xfId="178"/>
    <cellStyle name="着色 3 2" xfId="179"/>
    <cellStyle name="着色 4 2" xfId="180"/>
    <cellStyle name="注释 2 2 2 3" xfId="181"/>
  </cellStyles>
  <dxfs count="2">
    <dxf>
      <font>
        <b val="0"/>
        <color indexed="10"/>
      </font>
    </dxf>
    <dxf>
      <font>
        <b val="1"/>
        <i val="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3" Type="http://schemas.openxmlformats.org/officeDocument/2006/relationships/styles" Target="styles.xml"/><Relationship Id="rId32" Type="http://schemas.openxmlformats.org/officeDocument/2006/relationships/sharedStrings" Target="sharedStrings.xml"/><Relationship Id="rId31" Type="http://schemas.openxmlformats.org/officeDocument/2006/relationships/theme" Target="theme/theme1.xml"/><Relationship Id="rId30" Type="http://schemas.openxmlformats.org/officeDocument/2006/relationships/externalLink" Target="externalLinks/externalLink2.xml"/><Relationship Id="rId3" Type="http://schemas.openxmlformats.org/officeDocument/2006/relationships/worksheet" Target="worksheets/sheet3.xml"/><Relationship Id="rId29" Type="http://schemas.openxmlformats.org/officeDocument/2006/relationships/externalLink" Target="externalLinks/externalLink1.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0.52.0.117\Budgetserver\&#39044;&#31639;&#21496;\BY\YS3\97&#20915;&#31639;&#21306;&#21439;&#26368;&#21518;&#27719;&#2463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10.52.0.117\DBSERVER\&#39044;&#31639;&#21496;\&#20849;&#20139;&#25968;&#25454;\&#21382;&#24180;&#20915;&#31639;\1996&#24180;\1996&#24180;&#30465;&#25253;&#20915;&#31639;\2021&#28246;&#21271;&#30465;.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P1012001"/>
      <sheetName val="基础编码"/>
      <sheetName val="2002年一般预算收入"/>
      <sheetName val="财政供养人员增幅"/>
      <sheetName val="工商税收"/>
      <sheetName val="参数表"/>
      <sheetName val="区划对应表"/>
      <sheetName val="C01-1"/>
      <sheetName val="四月份月报"/>
      <sheetName val="国家"/>
      <sheetName val="2009"/>
      <sheetName val="1-1余额表"/>
      <sheetName val="2-11担保分级表"/>
      <sheetName val="2-7一般分级表"/>
      <sheetName val="2-1余额分级表"/>
      <sheetName val="2-5直接分级表"/>
      <sheetName val="2-9专项分级表"/>
      <sheetName val="中央"/>
      <sheetName val="类型"/>
      <sheetName val="L24"/>
      <sheetName val="本年收入合计"/>
      <sheetName val="农业人口"/>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Define"/>
      <sheetName val="C01-1"/>
      <sheetName val="C01-2"/>
      <sheetName val="C10"/>
      <sheetName val="C11"/>
      <sheetName val="C12"/>
      <sheetName val="C13"/>
      <sheetName val="C14"/>
      <sheetName val="C15"/>
      <sheetName val="C14-2"/>
      <sheetName val="C16"/>
      <sheetName val="C17"/>
      <sheetName val="C02"/>
      <sheetName val="C03"/>
      <sheetName val="C04-1"/>
      <sheetName val="C04-2"/>
      <sheetName val="C05-1"/>
      <sheetName val="C05-2"/>
      <sheetName val="C06"/>
      <sheetName val="C07"/>
      <sheetName val="C08"/>
      <sheetName val="C09"/>
      <sheetName val="XL4Poppy"/>
      <sheetName val=""/>
      <sheetName val="KKKKKKKK"/>
      <sheetName val="G.1R-Shou COP Gf"/>
      <sheetName val="P1012001"/>
      <sheetName val="国家"/>
      <sheetName val="_x005f_x0000__x005f_x0000__x005f_x0000__x005f_x0000__x0"/>
      <sheetName val="分县数据"/>
      <sheetName val="_x005f_x005f_x005f_x0000__x005f_x005f_x005f_x0000__x005"/>
      <sheetName val="总表"/>
      <sheetName val="01北京市"/>
      <sheetName val="参数表"/>
      <sheetName val="经费权重"/>
      <sheetName val="_x005f_x0000__x005f_x0000__x005"/>
      <sheetName val="基础编码"/>
      <sheetName val="1-1余额表"/>
      <sheetName val="2-11担保分级表"/>
      <sheetName val="2-7一般分级表"/>
      <sheetName val="2-1余额分级表"/>
      <sheetName val="2-5直接分级表"/>
      <sheetName val="2-9专项分级表"/>
      <sheetName val="_x005f_x005f_x005f_x005f_x005f_x005f_x005f_x0000__x005f"/>
      <sheetName val=""/>
      <sheetName val=""/>
      <sheetName val="_x005f_x005f_x005f_x0000__x005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7"/>
  <sheetViews>
    <sheetView zoomScale="85" zoomScaleNormal="85" topLeftCell="A10" workbookViewId="0">
      <selection activeCell="B29" sqref="B29:B32"/>
    </sheetView>
  </sheetViews>
  <sheetFormatPr defaultColWidth="9" defaultRowHeight="14.25"/>
  <cols>
    <col min="1" max="1" width="4.375" style="291" customWidth="1"/>
    <col min="2" max="2" width="69.125" style="292" customWidth="1"/>
    <col min="3" max="3" width="14.25" style="291" customWidth="1"/>
    <col min="4" max="8" width="9" style="292"/>
    <col min="9" max="9" width="58.625" style="292" customWidth="1"/>
    <col min="10" max="16384" width="9" style="292"/>
  </cols>
  <sheetData>
    <row r="1" ht="20.25" customHeight="1" spans="1:2">
      <c r="A1" s="293" t="s">
        <v>0</v>
      </c>
      <c r="B1" s="293"/>
    </row>
    <row r="2" s="289" customFormat="1" ht="24" spans="1:3">
      <c r="A2" s="294" t="s">
        <v>1</v>
      </c>
      <c r="B2" s="294"/>
      <c r="C2" s="294"/>
    </row>
    <row r="3" spans="1:2">
      <c r="A3" s="295"/>
      <c r="B3" s="295"/>
    </row>
    <row r="4" ht="25.15" customHeight="1" spans="1:3">
      <c r="A4" s="296" t="s">
        <v>2</v>
      </c>
      <c r="B4" s="296"/>
      <c r="C4" s="297" t="s">
        <v>3</v>
      </c>
    </row>
    <row r="5" s="290" customFormat="1" ht="25.15" customHeight="1" spans="1:3">
      <c r="A5" s="298" t="s">
        <v>4</v>
      </c>
      <c r="B5" s="299" t="s">
        <v>5</v>
      </c>
      <c r="C5" s="300" t="s">
        <v>6</v>
      </c>
    </row>
    <row r="6" s="290" customFormat="1" ht="25.15" customHeight="1" spans="1:3">
      <c r="A6" s="298" t="s">
        <v>7</v>
      </c>
      <c r="B6" s="299" t="s">
        <v>8</v>
      </c>
      <c r="C6" s="300" t="s">
        <v>6</v>
      </c>
    </row>
    <row r="7" s="290" customFormat="1" ht="25.15" customHeight="1" spans="1:3">
      <c r="A7" s="298" t="s">
        <v>9</v>
      </c>
      <c r="B7" s="299" t="s">
        <v>10</v>
      </c>
      <c r="C7" s="300" t="s">
        <v>11</v>
      </c>
    </row>
    <row r="8" s="290" customFormat="1" ht="25.15" customHeight="1" spans="1:3">
      <c r="A8" s="298" t="s">
        <v>12</v>
      </c>
      <c r="B8" s="299" t="s">
        <v>13</v>
      </c>
      <c r="C8" s="300" t="s">
        <v>6</v>
      </c>
    </row>
    <row r="9" s="290" customFormat="1" ht="25.15" customHeight="1" spans="1:3">
      <c r="A9" s="298" t="s">
        <v>14</v>
      </c>
      <c r="B9" s="299" t="s">
        <v>15</v>
      </c>
      <c r="C9" s="300" t="s">
        <v>6</v>
      </c>
    </row>
    <row r="10" s="290" customFormat="1" ht="25.15" customHeight="1" spans="1:3">
      <c r="A10" s="298" t="s">
        <v>16</v>
      </c>
      <c r="B10" s="299" t="s">
        <v>17</v>
      </c>
      <c r="C10" s="300" t="s">
        <v>6</v>
      </c>
    </row>
    <row r="11" s="290" customFormat="1" ht="25.15" customHeight="1" spans="1:3">
      <c r="A11" s="298" t="s">
        <v>18</v>
      </c>
      <c r="B11" s="299" t="s">
        <v>19</v>
      </c>
      <c r="C11" s="300" t="s">
        <v>6</v>
      </c>
    </row>
    <row r="12" s="290" customFormat="1" ht="25.15" customHeight="1" spans="1:3">
      <c r="A12" s="298" t="s">
        <v>20</v>
      </c>
      <c r="B12" s="299" t="s">
        <v>21</v>
      </c>
      <c r="C12" s="300" t="s">
        <v>6</v>
      </c>
    </row>
    <row r="13" s="290" customFormat="1" ht="25.15" customHeight="1" spans="1:3">
      <c r="A13" s="298" t="s">
        <v>22</v>
      </c>
      <c r="B13" s="299" t="s">
        <v>23</v>
      </c>
      <c r="C13" s="300" t="s">
        <v>6</v>
      </c>
    </row>
    <row r="14" s="290" customFormat="1" ht="25.15" customHeight="1" spans="1:3">
      <c r="A14" s="298" t="s">
        <v>24</v>
      </c>
      <c r="B14" s="299" t="s">
        <v>25</v>
      </c>
      <c r="C14" s="300" t="s">
        <v>11</v>
      </c>
    </row>
    <row r="15" s="290" customFormat="1" ht="25.15" customHeight="1" spans="1:3">
      <c r="A15" s="298" t="s">
        <v>26</v>
      </c>
      <c r="B15" s="299" t="s">
        <v>27</v>
      </c>
      <c r="C15" s="300" t="s">
        <v>11</v>
      </c>
    </row>
    <row r="16" s="290" customFormat="1" ht="25.15" customHeight="1" spans="1:3">
      <c r="A16" s="298" t="s">
        <v>28</v>
      </c>
      <c r="B16" s="299" t="s">
        <v>29</v>
      </c>
      <c r="C16" s="300" t="s">
        <v>6</v>
      </c>
    </row>
    <row r="17" s="290" customFormat="1" ht="25.15" customHeight="1" spans="1:3">
      <c r="A17" s="298" t="s">
        <v>30</v>
      </c>
      <c r="B17" s="299" t="s">
        <v>31</v>
      </c>
      <c r="C17" s="300" t="s">
        <v>6</v>
      </c>
    </row>
    <row r="18" s="290" customFormat="1" ht="25.15" customHeight="1" spans="1:3">
      <c r="A18" s="298" t="s">
        <v>32</v>
      </c>
      <c r="B18" s="299" t="s">
        <v>33</v>
      </c>
      <c r="C18" s="300" t="s">
        <v>6</v>
      </c>
    </row>
    <row r="19" s="290" customFormat="1" ht="25.15" customHeight="1" spans="1:3">
      <c r="A19" s="298" t="s">
        <v>34</v>
      </c>
      <c r="B19" s="299" t="s">
        <v>35</v>
      </c>
      <c r="C19" s="300" t="s">
        <v>11</v>
      </c>
    </row>
    <row r="20" s="290" customFormat="1" ht="25.15" customHeight="1" spans="1:3">
      <c r="A20" s="298" t="s">
        <v>36</v>
      </c>
      <c r="B20" s="299" t="s">
        <v>37</v>
      </c>
      <c r="C20" s="300" t="s">
        <v>11</v>
      </c>
    </row>
    <row r="21" s="290" customFormat="1" ht="25.15" customHeight="1" spans="1:3">
      <c r="A21" s="298" t="s">
        <v>38</v>
      </c>
      <c r="B21" s="299" t="s">
        <v>39</v>
      </c>
      <c r="C21" s="300" t="s">
        <v>6</v>
      </c>
    </row>
    <row r="22" s="290" customFormat="1" ht="25.15" customHeight="1" spans="1:3">
      <c r="A22" s="298" t="s">
        <v>40</v>
      </c>
      <c r="B22" s="299" t="s">
        <v>41</v>
      </c>
      <c r="C22" s="300" t="s">
        <v>6</v>
      </c>
    </row>
    <row r="23" s="290" customFormat="1" ht="25.15" customHeight="1" spans="1:3">
      <c r="A23" s="298" t="s">
        <v>42</v>
      </c>
      <c r="B23" s="299" t="s">
        <v>43</v>
      </c>
      <c r="C23" s="300" t="s">
        <v>11</v>
      </c>
    </row>
    <row r="24" s="290" customFormat="1" ht="25.15" customHeight="1" spans="1:3">
      <c r="A24" s="298" t="s">
        <v>44</v>
      </c>
      <c r="B24" s="299" t="s">
        <v>45</v>
      </c>
      <c r="C24" s="300" t="s">
        <v>11</v>
      </c>
    </row>
    <row r="25" s="290" customFormat="1" ht="25.15" customHeight="1" spans="1:3">
      <c r="A25" s="298" t="s">
        <v>46</v>
      </c>
      <c r="B25" s="299" t="s">
        <v>47</v>
      </c>
      <c r="C25" s="300" t="s">
        <v>6</v>
      </c>
    </row>
    <row r="26" s="290" customFormat="1" ht="25.15" customHeight="1" spans="1:3">
      <c r="A26" s="298" t="s">
        <v>48</v>
      </c>
      <c r="B26" s="299" t="s">
        <v>49</v>
      </c>
      <c r="C26" s="300" t="s">
        <v>6</v>
      </c>
    </row>
    <row r="27" s="290" customFormat="1" ht="25.15" customHeight="1" spans="1:3">
      <c r="A27" s="298" t="s">
        <v>50</v>
      </c>
      <c r="B27" s="299" t="s">
        <v>51</v>
      </c>
      <c r="C27" s="300" t="s">
        <v>52</v>
      </c>
    </row>
    <row r="28" ht="25.15" customHeight="1" spans="1:9">
      <c r="A28" s="296" t="s">
        <v>53</v>
      </c>
      <c r="B28" s="296"/>
      <c r="C28" s="300"/>
      <c r="H28" s="301"/>
      <c r="I28" s="301"/>
    </row>
    <row r="29" ht="25.15" customHeight="1" spans="1:9">
      <c r="A29" s="298" t="s">
        <v>4</v>
      </c>
      <c r="B29" s="302" t="s">
        <v>54</v>
      </c>
      <c r="C29" s="300" t="s">
        <v>6</v>
      </c>
      <c r="H29" s="301"/>
      <c r="I29" s="301"/>
    </row>
    <row r="30" ht="25.15" customHeight="1" spans="1:9">
      <c r="A30" s="298" t="s">
        <v>7</v>
      </c>
      <c r="B30" s="302" t="s">
        <v>55</v>
      </c>
      <c r="C30" s="300" t="s">
        <v>11</v>
      </c>
      <c r="H30" s="301"/>
      <c r="I30" s="301"/>
    </row>
    <row r="31" ht="25.15" customHeight="1" spans="1:9">
      <c r="A31" s="298" t="s">
        <v>9</v>
      </c>
      <c r="B31" s="302" t="s">
        <v>56</v>
      </c>
      <c r="C31" s="300" t="s">
        <v>6</v>
      </c>
      <c r="H31" s="301"/>
      <c r="I31" s="301"/>
    </row>
    <row r="32" ht="25.15" customHeight="1" spans="1:9">
      <c r="A32" s="298" t="s">
        <v>12</v>
      </c>
      <c r="B32" s="302" t="s">
        <v>57</v>
      </c>
      <c r="C32" s="300" t="s">
        <v>11</v>
      </c>
      <c r="H32" s="301"/>
      <c r="I32" s="301"/>
    </row>
    <row r="33" ht="25.15" customHeight="1" spans="1:9">
      <c r="A33" s="303" t="s">
        <v>58</v>
      </c>
      <c r="B33" s="304"/>
      <c r="C33" s="300"/>
      <c r="H33" s="301"/>
      <c r="I33" s="301"/>
    </row>
    <row r="34" ht="25.15" customHeight="1" spans="1:9">
      <c r="A34" s="298" t="s">
        <v>4</v>
      </c>
      <c r="B34" s="302" t="s">
        <v>59</v>
      </c>
      <c r="C34" s="300" t="s">
        <v>6</v>
      </c>
      <c r="H34" s="301"/>
      <c r="I34" s="301"/>
    </row>
    <row r="35" ht="15.6" customHeight="1" spans="1:3">
      <c r="A35" s="305" t="s">
        <v>60</v>
      </c>
      <c r="B35" s="305"/>
      <c r="C35" s="305"/>
    </row>
    <row r="36" spans="1:3">
      <c r="A36" s="306"/>
      <c r="B36" s="306"/>
      <c r="C36" s="306"/>
    </row>
    <row r="37" ht="42.6" customHeight="1" spans="1:3">
      <c r="A37" s="306"/>
      <c r="B37" s="306"/>
      <c r="C37" s="306"/>
    </row>
  </sheetData>
  <mergeCells count="7">
    <mergeCell ref="A1:B1"/>
    <mergeCell ref="A2:C2"/>
    <mergeCell ref="A3:B3"/>
    <mergeCell ref="A4:B4"/>
    <mergeCell ref="A28:B28"/>
    <mergeCell ref="A33:B33"/>
    <mergeCell ref="A35:C37"/>
  </mergeCells>
  <pageMargins left="0.708661417322835" right="0.708661417322835" top="0.748031496062992" bottom="0.748031496062992" header="0.31496062992126" footer="0.31496062992126"/>
  <pageSetup paperSize="9" scale="93"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7"/>
  <sheetViews>
    <sheetView tabSelected="1" workbookViewId="0">
      <selection activeCell="A14" sqref="A14:D14"/>
    </sheetView>
  </sheetViews>
  <sheetFormatPr defaultColWidth="8.625" defaultRowHeight="14.25" outlineLevelCol="5"/>
  <cols>
    <col min="1" max="1" width="43.125" style="160" customWidth="1"/>
    <col min="2" max="2" width="13" style="160" customWidth="1"/>
    <col min="3" max="3" width="13.5" style="160" customWidth="1"/>
    <col min="4" max="4" width="16" style="160" customWidth="1"/>
    <col min="5" max="6" width="8.625" style="160" hidden="1" customWidth="1"/>
    <col min="7" max="16384" width="8.625" style="160"/>
  </cols>
  <sheetData>
    <row r="1" ht="22.35" customHeight="1" spans="1:4">
      <c r="A1" s="161" t="s">
        <v>545</v>
      </c>
      <c r="B1" s="162"/>
      <c r="C1" s="162"/>
      <c r="D1" s="162"/>
    </row>
    <row r="2" ht="21" spans="1:4">
      <c r="A2" s="163" t="s">
        <v>546</v>
      </c>
      <c r="B2" s="163"/>
      <c r="C2" s="163"/>
      <c r="D2" s="163"/>
    </row>
    <row r="3" spans="1:4">
      <c r="A3" s="164" t="s">
        <v>63</v>
      </c>
      <c r="B3" s="164"/>
      <c r="C3" s="164"/>
      <c r="D3" s="164"/>
    </row>
    <row r="4" ht="48" customHeight="1" spans="1:4">
      <c r="A4" s="165" t="s">
        <v>491</v>
      </c>
      <c r="B4" s="146" t="s">
        <v>65</v>
      </c>
      <c r="C4" s="166" t="s">
        <v>66</v>
      </c>
      <c r="D4" s="26" t="s">
        <v>67</v>
      </c>
    </row>
    <row r="5" ht="24.6" customHeight="1" spans="1:6">
      <c r="A5" s="167" t="s">
        <v>547</v>
      </c>
      <c r="B5" s="168">
        <f>B6+B7+B8</f>
        <v>668.61</v>
      </c>
      <c r="C5" s="168">
        <f>C6+C7+C8</f>
        <v>1311</v>
      </c>
      <c r="D5" s="169">
        <f>B5/C5*100</f>
        <v>51</v>
      </c>
      <c r="E5" s="160">
        <f>C5-B5</f>
        <v>642.39</v>
      </c>
      <c r="F5" s="160">
        <f>(C5-B5)/C5</f>
        <v>0.49</v>
      </c>
    </row>
    <row r="6" ht="32.45" customHeight="1" spans="1:6">
      <c r="A6" s="170" t="s">
        <v>548</v>
      </c>
      <c r="B6" s="171">
        <v>12</v>
      </c>
      <c r="C6" s="171">
        <v>27</v>
      </c>
      <c r="D6" s="169">
        <f t="shared" ref="D6:D10" si="0">B6/C6*100</f>
        <v>44.44</v>
      </c>
      <c r="E6" s="160">
        <f t="shared" ref="E6:E10" si="1">C6-B6</f>
        <v>15</v>
      </c>
      <c r="F6" s="160">
        <f>(C6-B6)/C6*100</f>
        <v>55.5555555555556</v>
      </c>
    </row>
    <row r="7" ht="32.45" customHeight="1" spans="1:6">
      <c r="A7" s="170" t="s">
        <v>549</v>
      </c>
      <c r="B7" s="171">
        <v>185.81</v>
      </c>
      <c r="C7" s="171">
        <v>585</v>
      </c>
      <c r="D7" s="169">
        <f t="shared" si="0"/>
        <v>31.76</v>
      </c>
      <c r="E7" s="160">
        <f t="shared" si="1"/>
        <v>399.19</v>
      </c>
      <c r="F7" s="160">
        <f t="shared" ref="F7:F10" si="2">(C7-B7)/C7*100</f>
        <v>68.2376068376068</v>
      </c>
    </row>
    <row r="8" ht="32.45" customHeight="1" spans="1:6">
      <c r="A8" s="170" t="s">
        <v>550</v>
      </c>
      <c r="B8" s="171">
        <v>470.8</v>
      </c>
      <c r="C8" s="171">
        <v>699</v>
      </c>
      <c r="D8" s="169">
        <f t="shared" si="0"/>
        <v>67.35</v>
      </c>
      <c r="E8" s="160">
        <f t="shared" si="1"/>
        <v>228.2</v>
      </c>
      <c r="F8" s="160">
        <f t="shared" si="2"/>
        <v>32.6466380543634</v>
      </c>
    </row>
    <row r="9" ht="32.45" customHeight="1" spans="1:6">
      <c r="A9" s="172" t="s">
        <v>551</v>
      </c>
      <c r="B9" s="171">
        <v>370.8</v>
      </c>
      <c r="C9" s="171">
        <v>432</v>
      </c>
      <c r="D9" s="169">
        <f t="shared" si="0"/>
        <v>85.83</v>
      </c>
      <c r="E9" s="160">
        <f t="shared" si="1"/>
        <v>61.2</v>
      </c>
      <c r="F9" s="160">
        <f t="shared" si="2"/>
        <v>14.1666666666667</v>
      </c>
    </row>
    <row r="10" ht="32.45" customHeight="1" spans="1:6">
      <c r="A10" s="172" t="s">
        <v>552</v>
      </c>
      <c r="B10" s="171">
        <v>100</v>
      </c>
      <c r="C10" s="171">
        <v>267</v>
      </c>
      <c r="D10" s="169">
        <f t="shared" si="0"/>
        <v>37.45</v>
      </c>
      <c r="E10" s="160">
        <f t="shared" si="1"/>
        <v>167</v>
      </c>
      <c r="F10" s="160">
        <f t="shared" si="2"/>
        <v>62.5468164794008</v>
      </c>
    </row>
    <row r="12" ht="15.6" customHeight="1" spans="1:1">
      <c r="A12" s="173" t="s">
        <v>553</v>
      </c>
    </row>
    <row r="13" ht="100.5" customHeight="1" spans="1:4">
      <c r="A13" s="174" t="s">
        <v>554</v>
      </c>
      <c r="B13" s="174"/>
      <c r="C13" s="174"/>
      <c r="D13" s="174"/>
    </row>
    <row r="14" ht="81.6" customHeight="1" spans="1:4">
      <c r="A14" s="175" t="s">
        <v>555</v>
      </c>
      <c r="B14" s="175"/>
      <c r="C14" s="175"/>
      <c r="D14" s="175"/>
    </row>
    <row r="15" spans="1:4">
      <c r="A15" s="176"/>
      <c r="B15" s="176"/>
      <c r="C15" s="176"/>
      <c r="D15" s="176"/>
    </row>
    <row r="16" spans="1:4">
      <c r="A16" s="177"/>
      <c r="B16" s="177"/>
      <c r="C16" s="177"/>
      <c r="D16" s="177"/>
    </row>
    <row r="17" spans="1:4">
      <c r="A17" s="177"/>
      <c r="B17" s="177"/>
      <c r="C17" s="177"/>
      <c r="D17" s="177"/>
    </row>
  </sheetData>
  <mergeCells count="4">
    <mergeCell ref="A2:D2"/>
    <mergeCell ref="A3:D3"/>
    <mergeCell ref="A13:D13"/>
    <mergeCell ref="A14:D14"/>
  </mergeCells>
  <pageMargins left="0.708661417322835" right="0.708661417322835" top="0.748031496062992" bottom="0.748031496062992" header="0.31496062992126" footer="0.31496062992126"/>
  <pageSetup paperSize="9" scale="95"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28"/>
  <sheetViews>
    <sheetView workbookViewId="0">
      <selection activeCell="B28" sqref="B28"/>
    </sheetView>
  </sheetViews>
  <sheetFormatPr defaultColWidth="9" defaultRowHeight="14.25" outlineLevelCol="5"/>
  <cols>
    <col min="1" max="1" width="41.625" customWidth="1"/>
    <col min="2" max="2" width="14.625" customWidth="1"/>
    <col min="3" max="3" width="14" customWidth="1"/>
    <col min="4" max="4" width="15.625" customWidth="1"/>
  </cols>
  <sheetData>
    <row r="1" ht="22.15" customHeight="1" spans="1:1">
      <c r="A1" s="21" t="s">
        <v>556</v>
      </c>
    </row>
    <row r="2" ht="27" customHeight="1" spans="1:4">
      <c r="A2" s="109" t="s">
        <v>557</v>
      </c>
      <c r="B2" s="109"/>
      <c r="C2" s="109"/>
      <c r="D2" s="109"/>
    </row>
    <row r="3" spans="1:4">
      <c r="A3" s="110"/>
      <c r="B3" s="111"/>
      <c r="C3" s="111"/>
      <c r="D3" s="145" t="s">
        <v>490</v>
      </c>
    </row>
    <row r="4" ht="46.15" customHeight="1" spans="1:4">
      <c r="A4" s="122" t="s">
        <v>558</v>
      </c>
      <c r="B4" s="146" t="s">
        <v>65</v>
      </c>
      <c r="C4" s="26" t="s">
        <v>66</v>
      </c>
      <c r="D4" s="26" t="s">
        <v>67</v>
      </c>
    </row>
    <row r="5" ht="18.75" customHeight="1" spans="1:4">
      <c r="A5" s="147" t="s">
        <v>559</v>
      </c>
      <c r="B5" s="148">
        <f>SUM(B7:B19)</f>
        <v>85351</v>
      </c>
      <c r="C5" s="148">
        <v>54235</v>
      </c>
      <c r="D5" s="149">
        <f>B5/C5*100</f>
        <v>157.37</v>
      </c>
    </row>
    <row r="6" ht="18.75" customHeight="1" spans="1:4">
      <c r="A6" s="123" t="s">
        <v>560</v>
      </c>
      <c r="B6" s="148"/>
      <c r="C6" s="148">
        <v>54235</v>
      </c>
      <c r="D6" s="149">
        <f t="shared" ref="D6:D28" si="0">B6/C6*100</f>
        <v>0</v>
      </c>
    </row>
    <row r="7" ht="17.45" customHeight="1" spans="1:4">
      <c r="A7" s="150" t="s">
        <v>561</v>
      </c>
      <c r="B7" s="151"/>
      <c r="C7" s="151"/>
      <c r="D7" s="149"/>
    </row>
    <row r="8" ht="17.45" customHeight="1" spans="1:4">
      <c r="A8" s="150" t="s">
        <v>562</v>
      </c>
      <c r="B8" s="152"/>
      <c r="C8" s="152"/>
      <c r="D8" s="149"/>
    </row>
    <row r="9" ht="17.45" customHeight="1" spans="1:6">
      <c r="A9" s="150" t="s">
        <v>563</v>
      </c>
      <c r="B9" s="153">
        <v>1569</v>
      </c>
      <c r="C9" s="154">
        <v>1560</v>
      </c>
      <c r="D9" s="149">
        <f t="shared" si="0"/>
        <v>100.58</v>
      </c>
      <c r="F9" s="155"/>
    </row>
    <row r="10" ht="17.45" customHeight="1" spans="1:4">
      <c r="A10" s="150" t="s">
        <v>564</v>
      </c>
      <c r="B10" s="153">
        <v>76</v>
      </c>
      <c r="C10" s="154">
        <v>42</v>
      </c>
      <c r="D10" s="149">
        <f t="shared" si="0"/>
        <v>180.95</v>
      </c>
    </row>
    <row r="11" ht="17.45" customHeight="1" spans="1:4">
      <c r="A11" s="150" t="s">
        <v>565</v>
      </c>
      <c r="B11" s="153">
        <v>82059</v>
      </c>
      <c r="C11" s="154">
        <v>50398</v>
      </c>
      <c r="D11" s="149">
        <f t="shared" si="0"/>
        <v>162.82</v>
      </c>
    </row>
    <row r="12" ht="17.45" customHeight="1" spans="1:4">
      <c r="A12" s="150" t="s">
        <v>566</v>
      </c>
      <c r="B12" s="152"/>
      <c r="C12" s="152"/>
      <c r="D12" s="149"/>
    </row>
    <row r="13" ht="17.45" customHeight="1" spans="1:4">
      <c r="A13" s="150" t="s">
        <v>567</v>
      </c>
      <c r="B13" s="153">
        <v>335</v>
      </c>
      <c r="C13" s="154">
        <v>335</v>
      </c>
      <c r="D13" s="149">
        <f t="shared" si="0"/>
        <v>100</v>
      </c>
    </row>
    <row r="14" ht="17.45" customHeight="1" spans="1:4">
      <c r="A14" s="150" t="s">
        <v>568</v>
      </c>
      <c r="B14" s="153">
        <v>612</v>
      </c>
      <c r="C14" s="154">
        <v>1200</v>
      </c>
      <c r="D14" s="149">
        <f t="shared" si="0"/>
        <v>51</v>
      </c>
    </row>
    <row r="15" ht="17.45" customHeight="1" spans="1:4">
      <c r="A15" s="150" t="s">
        <v>569</v>
      </c>
      <c r="B15" s="152"/>
      <c r="C15" s="152"/>
      <c r="D15" s="149"/>
    </row>
    <row r="16" ht="17.45" customHeight="1" spans="1:4">
      <c r="A16" s="150" t="s">
        <v>570</v>
      </c>
      <c r="B16" s="152"/>
      <c r="C16" s="152"/>
      <c r="D16" s="149"/>
    </row>
    <row r="17" ht="17.45" customHeight="1" spans="1:4">
      <c r="A17" s="150" t="s">
        <v>571</v>
      </c>
      <c r="B17" s="153">
        <v>700</v>
      </c>
      <c r="C17" s="154">
        <v>700</v>
      </c>
      <c r="D17" s="149"/>
    </row>
    <row r="18" ht="17.45" customHeight="1" spans="1:4">
      <c r="A18" s="150" t="s">
        <v>572</v>
      </c>
      <c r="B18" s="140"/>
      <c r="C18" s="140"/>
      <c r="D18" s="149"/>
    </row>
    <row r="19" ht="17.45" customHeight="1" spans="1:4">
      <c r="A19" s="150" t="s">
        <v>573</v>
      </c>
      <c r="B19" s="140"/>
      <c r="C19" s="140"/>
      <c r="D19" s="149"/>
    </row>
    <row r="20" ht="17.45" customHeight="1" spans="1:4">
      <c r="A20" s="122" t="s">
        <v>574</v>
      </c>
      <c r="B20" s="158">
        <f>B5</f>
        <v>85351</v>
      </c>
      <c r="C20" s="148">
        <v>54235</v>
      </c>
      <c r="D20" s="149">
        <f t="shared" si="0"/>
        <v>157.37</v>
      </c>
    </row>
    <row r="21" ht="17.45" customHeight="1" spans="1:4">
      <c r="A21" s="115" t="s">
        <v>575</v>
      </c>
      <c r="B21" s="140"/>
      <c r="C21" s="140"/>
      <c r="D21" s="149"/>
    </row>
    <row r="22" ht="17.45" customHeight="1" spans="1:4">
      <c r="A22" s="115" t="s">
        <v>576</v>
      </c>
      <c r="B22" s="156">
        <f>SUM(B23:B27)</f>
        <v>44482</v>
      </c>
      <c r="C22" s="140"/>
      <c r="D22" s="149"/>
    </row>
    <row r="23" ht="17.45" customHeight="1" spans="1:4">
      <c r="A23" s="123" t="s">
        <v>577</v>
      </c>
      <c r="B23" s="140"/>
      <c r="C23" s="140"/>
      <c r="D23" s="149"/>
    </row>
    <row r="24" ht="17.45" customHeight="1" spans="1:4">
      <c r="A24" s="123" t="s">
        <v>578</v>
      </c>
      <c r="B24" s="140"/>
      <c r="C24" s="140"/>
      <c r="D24" s="149"/>
    </row>
    <row r="25" ht="17.45" customHeight="1" spans="1:4">
      <c r="A25" s="123" t="s">
        <v>579</v>
      </c>
      <c r="B25" s="140"/>
      <c r="C25" s="140"/>
      <c r="D25" s="149"/>
    </row>
    <row r="26" ht="17.45" customHeight="1" spans="1:4">
      <c r="A26" s="116" t="s">
        <v>580</v>
      </c>
      <c r="B26" s="153">
        <v>30181</v>
      </c>
      <c r="C26" s="140"/>
      <c r="D26" s="149"/>
    </row>
    <row r="27" ht="17.45" customHeight="1" spans="1:4">
      <c r="A27" s="116" t="s">
        <v>581</v>
      </c>
      <c r="B27" s="159">
        <v>14301</v>
      </c>
      <c r="C27" s="140"/>
      <c r="D27" s="149"/>
    </row>
    <row r="28" ht="17.45" customHeight="1" spans="1:4">
      <c r="A28" s="122" t="s">
        <v>107</v>
      </c>
      <c r="B28" s="158">
        <f>B20+B22</f>
        <v>129833</v>
      </c>
      <c r="C28" s="158">
        <f>C20+C22</f>
        <v>54235</v>
      </c>
      <c r="D28" s="149">
        <f t="shared" si="0"/>
        <v>239.39</v>
      </c>
    </row>
  </sheetData>
  <mergeCells count="1">
    <mergeCell ref="A2:D2"/>
  </mergeCells>
  <pageMargins left="0.708661417322835" right="0.708661417322835" top="0.748031496062992" bottom="0.748031496062992" header="0.31496062992126" footer="0.31496062992126"/>
  <pageSetup paperSize="9" scale="98"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4"/>
  <sheetViews>
    <sheetView workbookViewId="0">
      <selection activeCell="B17" sqref="B17"/>
    </sheetView>
  </sheetViews>
  <sheetFormatPr defaultColWidth="9" defaultRowHeight="14.25" outlineLevelCol="5"/>
  <cols>
    <col min="1" max="1" width="34.5" customWidth="1"/>
    <col min="2" max="3" width="14" customWidth="1"/>
    <col min="4" max="4" width="19.125" customWidth="1"/>
  </cols>
  <sheetData>
    <row r="1" spans="1:1">
      <c r="A1" s="21" t="s">
        <v>582</v>
      </c>
    </row>
    <row r="2" ht="21" spans="1:4">
      <c r="A2" s="109" t="s">
        <v>583</v>
      </c>
      <c r="B2" s="109"/>
      <c r="C2" s="109"/>
      <c r="D2" s="109"/>
    </row>
    <row r="3" spans="1:4">
      <c r="A3" s="110"/>
      <c r="B3" s="111"/>
      <c r="C3" s="111"/>
      <c r="D3" s="112" t="s">
        <v>490</v>
      </c>
    </row>
    <row r="4" ht="45.6" customHeight="1" spans="1:4">
      <c r="A4" s="129" t="s">
        <v>558</v>
      </c>
      <c r="B4" s="129" t="s">
        <v>65</v>
      </c>
      <c r="C4" s="26" t="s">
        <v>66</v>
      </c>
      <c r="D4" s="26" t="s">
        <v>584</v>
      </c>
    </row>
    <row r="5" ht="19.9" customHeight="1" spans="1:4">
      <c r="A5" s="116" t="s">
        <v>585</v>
      </c>
      <c r="B5" s="140"/>
      <c r="C5" s="140"/>
      <c r="D5" s="116"/>
    </row>
    <row r="6" ht="19.9" customHeight="1" spans="1:4">
      <c r="A6" s="116" t="s">
        <v>586</v>
      </c>
      <c r="B6" s="140"/>
      <c r="C6" s="140"/>
      <c r="D6" s="116"/>
    </row>
    <row r="7" ht="19.9" customHeight="1" spans="1:4">
      <c r="A7" s="116" t="s">
        <v>587</v>
      </c>
      <c r="B7" s="140"/>
      <c r="C7" s="140"/>
      <c r="D7" s="116"/>
    </row>
    <row r="8" ht="19.9" customHeight="1" spans="1:4">
      <c r="A8" s="116" t="s">
        <v>588</v>
      </c>
      <c r="B8" s="153">
        <v>29058</v>
      </c>
      <c r="C8" s="140">
        <v>30481</v>
      </c>
      <c r="D8" s="124">
        <f>B8/C8*100</f>
        <v>95.33</v>
      </c>
    </row>
    <row r="9" ht="19.9" customHeight="1" spans="1:6">
      <c r="A9" s="116" t="s">
        <v>589</v>
      </c>
      <c r="B9" s="140"/>
      <c r="C9" s="140"/>
      <c r="D9" s="124"/>
      <c r="F9" s="155"/>
    </row>
    <row r="10" ht="19.9" customHeight="1" spans="1:4">
      <c r="A10" s="116" t="s">
        <v>590</v>
      </c>
      <c r="B10" s="140"/>
      <c r="C10" s="140"/>
      <c r="D10" s="124"/>
    </row>
    <row r="11" ht="19.9" customHeight="1" spans="1:4">
      <c r="A11" s="116" t="s">
        <v>591</v>
      </c>
      <c r="B11" s="140"/>
      <c r="C11" s="140"/>
      <c r="D11" s="124"/>
    </row>
    <row r="12" ht="19.9" customHeight="1" spans="1:4">
      <c r="A12" s="116" t="s">
        <v>592</v>
      </c>
      <c r="B12" s="140"/>
      <c r="C12" s="140"/>
      <c r="D12" s="124"/>
    </row>
    <row r="13" ht="19.9" customHeight="1" spans="1:4">
      <c r="A13" s="116" t="s">
        <v>593</v>
      </c>
      <c r="B13" s="153">
        <v>335</v>
      </c>
      <c r="C13" s="140">
        <v>335</v>
      </c>
      <c r="D13" s="124">
        <f t="shared" ref="D13:D24" si="0">B13/C13*100</f>
        <v>100</v>
      </c>
    </row>
    <row r="14" ht="19.9" customHeight="1" spans="1:4">
      <c r="A14" s="116" t="s">
        <v>594</v>
      </c>
      <c r="B14" s="153">
        <v>20647</v>
      </c>
      <c r="C14" s="140">
        <v>7230</v>
      </c>
      <c r="D14" s="124">
        <f t="shared" si="0"/>
        <v>285.57</v>
      </c>
    </row>
    <row r="15" ht="19.9" customHeight="1" spans="1:4">
      <c r="A15" s="116" t="s">
        <v>595</v>
      </c>
      <c r="B15" s="140"/>
      <c r="C15" s="140"/>
      <c r="D15" s="124"/>
    </row>
    <row r="16" ht="19.9" customHeight="1" spans="1:4">
      <c r="A16" s="122" t="s">
        <v>596</v>
      </c>
      <c r="B16" s="153">
        <f>SUM(B5:B14)</f>
        <v>50040</v>
      </c>
      <c r="C16" s="140">
        <f>SUM(C5:C15)</f>
        <v>38046</v>
      </c>
      <c r="D16" s="124">
        <f t="shared" si="0"/>
        <v>131.52</v>
      </c>
    </row>
    <row r="17" ht="19.9" customHeight="1" spans="1:4">
      <c r="A17" s="115" t="s">
        <v>136</v>
      </c>
      <c r="B17" s="156">
        <f>9534+14301</f>
        <v>23835</v>
      </c>
      <c r="C17" s="140"/>
      <c r="D17" s="124"/>
    </row>
    <row r="18" ht="19.9" customHeight="1" spans="1:4">
      <c r="A18" s="115" t="s">
        <v>137</v>
      </c>
      <c r="B18" s="153">
        <f>SUM(B19:B23)</f>
        <v>55958</v>
      </c>
      <c r="C18" s="140"/>
      <c r="D18" s="124"/>
    </row>
    <row r="19" ht="19.9" customHeight="1" spans="1:4">
      <c r="A19" s="126" t="s">
        <v>597</v>
      </c>
      <c r="B19" s="140"/>
      <c r="C19" s="140"/>
      <c r="D19" s="124"/>
    </row>
    <row r="20" ht="19.9" customHeight="1" spans="1:4">
      <c r="A20" s="126" t="s">
        <v>598</v>
      </c>
      <c r="B20" s="140"/>
      <c r="C20" s="140"/>
      <c r="D20" s="124"/>
    </row>
    <row r="21" ht="19.9" customHeight="1" spans="1:4">
      <c r="A21" s="126" t="s">
        <v>482</v>
      </c>
      <c r="B21" s="153">
        <v>55958</v>
      </c>
      <c r="C21" s="157">
        <v>16189</v>
      </c>
      <c r="D21" s="124">
        <f t="shared" si="0"/>
        <v>345.65</v>
      </c>
    </row>
    <row r="22" ht="19.9" customHeight="1" spans="1:4">
      <c r="A22" s="126" t="s">
        <v>599</v>
      </c>
      <c r="B22" s="140"/>
      <c r="C22" s="140"/>
      <c r="D22" s="124"/>
    </row>
    <row r="23" ht="19.9" customHeight="1" spans="1:4">
      <c r="A23" s="126" t="s">
        <v>600</v>
      </c>
      <c r="B23" s="140"/>
      <c r="C23" s="140"/>
      <c r="D23" s="124"/>
    </row>
    <row r="24" ht="19.9" customHeight="1" spans="1:4">
      <c r="A24" s="122" t="s">
        <v>151</v>
      </c>
      <c r="B24" s="140">
        <f>B21+B17+B16</f>
        <v>129833</v>
      </c>
      <c r="C24" s="140">
        <v>54235</v>
      </c>
      <c r="D24" s="124">
        <f t="shared" si="0"/>
        <v>239.39</v>
      </c>
    </row>
  </sheetData>
  <mergeCells count="1">
    <mergeCell ref="A2:D2"/>
  </mergeCells>
  <pageMargins left="0.708661417322835" right="0.708661417322835" top="0.748031496062992" bottom="0.748031496062992" header="0.31496062992126" footer="0.31496062992126"/>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28"/>
  <sheetViews>
    <sheetView workbookViewId="0">
      <selection activeCell="I17" sqref="I17"/>
    </sheetView>
  </sheetViews>
  <sheetFormatPr defaultColWidth="9" defaultRowHeight="14.25" outlineLevelCol="5"/>
  <cols>
    <col min="1" max="1" width="41.625" customWidth="1"/>
    <col min="2" max="2" width="14.625" customWidth="1"/>
    <col min="3" max="3" width="14" customWidth="1"/>
    <col min="4" max="4" width="15.625" customWidth="1"/>
  </cols>
  <sheetData>
    <row r="1" ht="22.15" customHeight="1" spans="1:1">
      <c r="A1" s="21" t="s">
        <v>601</v>
      </c>
    </row>
    <row r="2" ht="27" customHeight="1" spans="1:4">
      <c r="A2" s="109" t="s">
        <v>602</v>
      </c>
      <c r="B2" s="109"/>
      <c r="C2" s="109"/>
      <c r="D2" s="109"/>
    </row>
    <row r="3" spans="1:4">
      <c r="A3" s="110"/>
      <c r="B3" s="111"/>
      <c r="C3" s="111"/>
      <c r="D3" s="145" t="s">
        <v>490</v>
      </c>
    </row>
    <row r="4" ht="46.15" customHeight="1" spans="1:4">
      <c r="A4" s="122" t="s">
        <v>558</v>
      </c>
      <c r="B4" s="146" t="s">
        <v>65</v>
      </c>
      <c r="C4" s="26" t="s">
        <v>66</v>
      </c>
      <c r="D4" s="26" t="s">
        <v>67</v>
      </c>
    </row>
    <row r="5" ht="18.75" customHeight="1" spans="1:4">
      <c r="A5" s="147" t="s">
        <v>559</v>
      </c>
      <c r="B5" s="148">
        <f>SUM(B7:B19)</f>
        <v>85351</v>
      </c>
      <c r="C5" s="148">
        <f>SUM(C7:C19)</f>
        <v>54235</v>
      </c>
      <c r="D5" s="149">
        <f>B5/C5*100</f>
        <v>157.37</v>
      </c>
    </row>
    <row r="6" ht="18.75" customHeight="1" spans="1:4">
      <c r="A6" s="123" t="s">
        <v>560</v>
      </c>
      <c r="B6" s="148"/>
      <c r="C6" s="148">
        <v>54235</v>
      </c>
      <c r="D6" s="149">
        <f t="shared" ref="D6:D28" si="0">B6/C6*100</f>
        <v>0</v>
      </c>
    </row>
    <row r="7" ht="17.45" customHeight="1" spans="1:4">
      <c r="A7" s="150" t="s">
        <v>561</v>
      </c>
      <c r="B7" s="151"/>
      <c r="C7" s="151"/>
      <c r="D7" s="149"/>
    </row>
    <row r="8" ht="17.45" customHeight="1" spans="1:4">
      <c r="A8" s="150" t="s">
        <v>562</v>
      </c>
      <c r="B8" s="152"/>
      <c r="C8" s="152"/>
      <c r="D8" s="149"/>
    </row>
    <row r="9" ht="17.45" customHeight="1" spans="1:6">
      <c r="A9" s="150" t="s">
        <v>563</v>
      </c>
      <c r="B9" s="153">
        <v>1569</v>
      </c>
      <c r="C9" s="154">
        <v>1560</v>
      </c>
      <c r="D9" s="149">
        <f t="shared" si="0"/>
        <v>100.58</v>
      </c>
      <c r="F9" s="155"/>
    </row>
    <row r="10" ht="17.45" customHeight="1" spans="1:4">
      <c r="A10" s="150" t="s">
        <v>564</v>
      </c>
      <c r="B10" s="153">
        <v>76</v>
      </c>
      <c r="C10" s="154">
        <v>42</v>
      </c>
      <c r="D10" s="149">
        <f t="shared" si="0"/>
        <v>180.95</v>
      </c>
    </row>
    <row r="11" ht="17.45" customHeight="1" spans="1:4">
      <c r="A11" s="150" t="s">
        <v>565</v>
      </c>
      <c r="B11" s="153">
        <v>82059</v>
      </c>
      <c r="C11" s="154">
        <v>50398</v>
      </c>
      <c r="D11" s="149">
        <f t="shared" si="0"/>
        <v>162.82</v>
      </c>
    </row>
    <row r="12" ht="17.45" customHeight="1" spans="1:4">
      <c r="A12" s="150" t="s">
        <v>566</v>
      </c>
      <c r="B12" s="152"/>
      <c r="C12" s="152"/>
      <c r="D12" s="149"/>
    </row>
    <row r="13" ht="17.45" customHeight="1" spans="1:4">
      <c r="A13" s="150" t="s">
        <v>567</v>
      </c>
      <c r="B13" s="153">
        <v>335</v>
      </c>
      <c r="C13" s="154">
        <v>335</v>
      </c>
      <c r="D13" s="149">
        <f t="shared" si="0"/>
        <v>100</v>
      </c>
    </row>
    <row r="14" ht="17.45" customHeight="1" spans="1:4">
      <c r="A14" s="150" t="s">
        <v>568</v>
      </c>
      <c r="B14" s="153">
        <v>612</v>
      </c>
      <c r="C14" s="154">
        <v>1200</v>
      </c>
      <c r="D14" s="149">
        <f t="shared" si="0"/>
        <v>51</v>
      </c>
    </row>
    <row r="15" ht="17.45" customHeight="1" spans="1:4">
      <c r="A15" s="150" t="s">
        <v>569</v>
      </c>
      <c r="B15" s="152"/>
      <c r="C15" s="152"/>
      <c r="D15" s="149"/>
    </row>
    <row r="16" ht="17.45" customHeight="1" spans="1:4">
      <c r="A16" s="150" t="s">
        <v>570</v>
      </c>
      <c r="B16" s="152"/>
      <c r="C16" s="152"/>
      <c r="D16" s="149"/>
    </row>
    <row r="17" ht="17.45" customHeight="1" spans="1:4">
      <c r="A17" s="150" t="s">
        <v>571</v>
      </c>
      <c r="B17" s="153">
        <v>700</v>
      </c>
      <c r="C17" s="154">
        <v>700</v>
      </c>
      <c r="D17" s="149"/>
    </row>
    <row r="18" ht="17.45" customHeight="1" spans="1:4">
      <c r="A18" s="150" t="s">
        <v>572</v>
      </c>
      <c r="B18" s="140"/>
      <c r="C18" s="140"/>
      <c r="D18" s="149"/>
    </row>
    <row r="19" ht="17.45" customHeight="1" spans="1:4">
      <c r="A19" s="150" t="s">
        <v>573</v>
      </c>
      <c r="B19" s="140"/>
      <c r="C19" s="140"/>
      <c r="D19" s="149"/>
    </row>
    <row r="20" ht="17.45" customHeight="1" spans="1:4">
      <c r="A20" s="122" t="s">
        <v>574</v>
      </c>
      <c r="B20" s="140">
        <f>B5</f>
        <v>85351</v>
      </c>
      <c r="C20" s="140">
        <f>C5</f>
        <v>54235</v>
      </c>
      <c r="D20" s="149">
        <f t="shared" si="0"/>
        <v>157.37</v>
      </c>
    </row>
    <row r="21" ht="17.45" customHeight="1" spans="1:4">
      <c r="A21" s="115" t="s">
        <v>575</v>
      </c>
      <c r="B21" s="140"/>
      <c r="C21" s="140"/>
      <c r="D21" s="149"/>
    </row>
    <row r="22" ht="17.45" customHeight="1" spans="1:4">
      <c r="A22" s="115" t="s">
        <v>576</v>
      </c>
      <c r="B22" s="153">
        <v>30181</v>
      </c>
      <c r="C22" s="140"/>
      <c r="D22" s="149"/>
    </row>
    <row r="23" ht="17.45" customHeight="1" spans="1:4">
      <c r="A23" s="123" t="s">
        <v>577</v>
      </c>
      <c r="B23" s="140"/>
      <c r="C23" s="140"/>
      <c r="D23" s="149"/>
    </row>
    <row r="24" ht="17.45" customHeight="1" spans="1:4">
      <c r="A24" s="123" t="s">
        <v>578</v>
      </c>
      <c r="B24" s="140"/>
      <c r="C24" s="140"/>
      <c r="D24" s="149"/>
    </row>
    <row r="25" ht="17.45" customHeight="1" spans="1:4">
      <c r="A25" s="123" t="s">
        <v>579</v>
      </c>
      <c r="B25" s="140"/>
      <c r="C25" s="140"/>
      <c r="D25" s="149"/>
    </row>
    <row r="26" ht="17.45" customHeight="1" spans="1:4">
      <c r="A26" s="116" t="s">
        <v>580</v>
      </c>
      <c r="B26" s="153">
        <v>30181</v>
      </c>
      <c r="C26" s="140"/>
      <c r="D26" s="149"/>
    </row>
    <row r="27" ht="17.45" customHeight="1" spans="1:4">
      <c r="A27" s="116" t="s">
        <v>581</v>
      </c>
      <c r="B27" s="140"/>
      <c r="C27" s="140"/>
      <c r="D27" s="149"/>
    </row>
    <row r="28" ht="17.45" customHeight="1" spans="1:4">
      <c r="A28" s="122" t="s">
        <v>107</v>
      </c>
      <c r="B28" s="140">
        <f>B20+B26</f>
        <v>115532</v>
      </c>
      <c r="C28" s="140">
        <v>54235</v>
      </c>
      <c r="D28" s="149">
        <f t="shared" si="0"/>
        <v>213.02</v>
      </c>
    </row>
  </sheetData>
  <mergeCells count="1">
    <mergeCell ref="A2:D2"/>
  </mergeCells>
  <pageMargins left="0.708661417322835" right="0.708661417322835" top="0.748031496062992" bottom="0.748031496062992" header="0.31496062992126" footer="0.31496062992126"/>
  <pageSetup paperSize="9" scale="98" fitToHeight="0"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50"/>
  <sheetViews>
    <sheetView topLeftCell="A28" workbookViewId="0">
      <selection activeCell="G44" sqref="G44"/>
    </sheetView>
  </sheetViews>
  <sheetFormatPr defaultColWidth="9" defaultRowHeight="14.25" outlineLevelCol="3"/>
  <cols>
    <col min="1" max="1" width="52" customWidth="1"/>
    <col min="2" max="2" width="14.375" customWidth="1"/>
    <col min="3" max="3" width="15.375" customWidth="1"/>
    <col min="4" max="4" width="15.875" customWidth="1"/>
  </cols>
  <sheetData>
    <row r="1" ht="19.15" customHeight="1" spans="1:1">
      <c r="A1" s="21" t="s">
        <v>603</v>
      </c>
    </row>
    <row r="2" ht="23.45" customHeight="1" spans="1:4">
      <c r="A2" s="109" t="s">
        <v>604</v>
      </c>
      <c r="B2" s="109"/>
      <c r="C2" s="109"/>
      <c r="D2" s="109"/>
    </row>
    <row r="3" ht="17.45" customHeight="1" spans="1:4">
      <c r="A3" s="110"/>
      <c r="B3" s="111"/>
      <c r="C3" s="111"/>
      <c r="D3" s="139" t="s">
        <v>490</v>
      </c>
    </row>
    <row r="4" ht="27" spans="1:4">
      <c r="A4" s="122" t="s">
        <v>558</v>
      </c>
      <c r="B4" s="136" t="s">
        <v>65</v>
      </c>
      <c r="C4" s="26" t="s">
        <v>66</v>
      </c>
      <c r="D4" s="26" t="s">
        <v>67</v>
      </c>
    </row>
    <row r="5" ht="19.15" customHeight="1" spans="1:4">
      <c r="A5" s="116" t="s">
        <v>585</v>
      </c>
      <c r="B5" s="140">
        <v>0</v>
      </c>
      <c r="C5" s="140">
        <v>0</v>
      </c>
      <c r="D5" s="140"/>
    </row>
    <row r="6" ht="19.15" customHeight="1" spans="1:4">
      <c r="A6" s="116" t="s">
        <v>586</v>
      </c>
      <c r="B6" s="140">
        <v>0</v>
      </c>
      <c r="C6" s="140">
        <v>0</v>
      </c>
      <c r="D6" s="140"/>
    </row>
    <row r="7" ht="19.15" customHeight="1" spans="1:4">
      <c r="A7" s="116" t="s">
        <v>587</v>
      </c>
      <c r="B7" s="140">
        <v>0</v>
      </c>
      <c r="C7" s="140">
        <v>0</v>
      </c>
      <c r="D7" s="140"/>
    </row>
    <row r="8" ht="19.15" customHeight="1" spans="1:4">
      <c r="A8" s="116" t="s">
        <v>588</v>
      </c>
      <c r="B8" s="140">
        <v>29058</v>
      </c>
      <c r="C8" s="140">
        <f>C9+C17+C19+C21+C24</f>
        <v>30481</v>
      </c>
      <c r="D8" s="140">
        <f t="shared" ref="D8:D42" si="0">B8/C8*100</f>
        <v>95.33</v>
      </c>
    </row>
    <row r="9" ht="19.15" customHeight="1" spans="1:4">
      <c r="A9" s="28" t="s">
        <v>605</v>
      </c>
      <c r="B9" s="141">
        <v>26101</v>
      </c>
      <c r="C9" s="141">
        <v>26979</v>
      </c>
      <c r="D9" s="140">
        <f t="shared" si="0"/>
        <v>96.75</v>
      </c>
    </row>
    <row r="10" ht="19.15" customHeight="1" spans="1:4">
      <c r="A10" s="142" t="s">
        <v>606</v>
      </c>
      <c r="B10" s="143">
        <v>18005</v>
      </c>
      <c r="C10" s="141">
        <v>19701</v>
      </c>
      <c r="D10" s="140">
        <f t="shared" si="0"/>
        <v>91.39</v>
      </c>
    </row>
    <row r="11" ht="19.15" customHeight="1" spans="1:4">
      <c r="A11" s="142" t="s">
        <v>607</v>
      </c>
      <c r="B11" s="143">
        <v>0</v>
      </c>
      <c r="C11" s="140">
        <v>228</v>
      </c>
      <c r="D11" s="140">
        <f t="shared" si="0"/>
        <v>0</v>
      </c>
    </row>
    <row r="12" ht="19.15" customHeight="1" spans="1:4">
      <c r="A12" s="142" t="s">
        <v>608</v>
      </c>
      <c r="B12" s="143">
        <v>5396</v>
      </c>
      <c r="C12" s="140">
        <v>1894</v>
      </c>
      <c r="D12" s="140">
        <f t="shared" si="0"/>
        <v>284.9</v>
      </c>
    </row>
    <row r="13" ht="19.15" customHeight="1" spans="1:4">
      <c r="A13" s="142" t="s">
        <v>609</v>
      </c>
      <c r="B13" s="143">
        <v>500</v>
      </c>
      <c r="C13" s="140">
        <v>1000</v>
      </c>
      <c r="D13" s="140">
        <f t="shared" si="0"/>
        <v>50</v>
      </c>
    </row>
    <row r="14" ht="19.15" customHeight="1" spans="1:4">
      <c r="A14" s="142" t="s">
        <v>610</v>
      </c>
      <c r="B14" s="143">
        <v>300</v>
      </c>
      <c r="C14" s="140">
        <v>1300</v>
      </c>
      <c r="D14" s="140">
        <f t="shared" si="0"/>
        <v>23.08</v>
      </c>
    </row>
    <row r="15" ht="19.15" customHeight="1" spans="1:4">
      <c r="A15" s="142" t="s">
        <v>611</v>
      </c>
      <c r="B15" s="143">
        <v>1700</v>
      </c>
      <c r="C15" s="140">
        <v>156</v>
      </c>
      <c r="D15" s="140">
        <f t="shared" si="0"/>
        <v>1089.74</v>
      </c>
    </row>
    <row r="16" ht="19.15" customHeight="1" spans="1:4">
      <c r="A16" s="142" t="s">
        <v>612</v>
      </c>
      <c r="B16" s="143">
        <v>200</v>
      </c>
      <c r="C16" s="140">
        <v>0</v>
      </c>
      <c r="D16" s="140"/>
    </row>
    <row r="17" ht="26.25" customHeight="1" spans="1:4">
      <c r="A17" s="28" t="s">
        <v>613</v>
      </c>
      <c r="B17" s="143">
        <f>B18</f>
        <v>1569</v>
      </c>
      <c r="C17" s="141">
        <v>1560</v>
      </c>
      <c r="D17" s="140">
        <f t="shared" si="0"/>
        <v>100.58</v>
      </c>
    </row>
    <row r="18" ht="19.15" customHeight="1" spans="1:4">
      <c r="A18" s="142" t="s">
        <v>614</v>
      </c>
      <c r="B18" s="143">
        <v>1569</v>
      </c>
      <c r="C18" s="141">
        <v>1560</v>
      </c>
      <c r="D18" s="140">
        <f t="shared" si="0"/>
        <v>100.58</v>
      </c>
    </row>
    <row r="19" ht="19.15" customHeight="1" spans="1:4">
      <c r="A19" s="28" t="s">
        <v>615</v>
      </c>
      <c r="B19" s="141">
        <f>B20</f>
        <v>76</v>
      </c>
      <c r="C19" s="141">
        <v>42</v>
      </c>
      <c r="D19" s="140">
        <f t="shared" si="0"/>
        <v>180.95</v>
      </c>
    </row>
    <row r="20" ht="19.15" customHeight="1" spans="1:4">
      <c r="A20" s="142" t="s">
        <v>616</v>
      </c>
      <c r="B20" s="143">
        <v>76</v>
      </c>
      <c r="C20" s="141">
        <v>42</v>
      </c>
      <c r="D20" s="140">
        <f t="shared" si="0"/>
        <v>180.95</v>
      </c>
    </row>
    <row r="21" ht="19.15" customHeight="1" spans="1:4">
      <c r="A21" s="28" t="s">
        <v>617</v>
      </c>
      <c r="B21" s="143">
        <v>612</v>
      </c>
      <c r="C21" s="141">
        <v>1200</v>
      </c>
      <c r="D21" s="140">
        <f t="shared" si="0"/>
        <v>51</v>
      </c>
    </row>
    <row r="22" ht="19.15" customHeight="1" spans="1:4">
      <c r="A22" s="142" t="s">
        <v>618</v>
      </c>
      <c r="B22" s="143">
        <v>242</v>
      </c>
      <c r="C22" s="141">
        <v>1200</v>
      </c>
      <c r="D22" s="140">
        <f t="shared" si="0"/>
        <v>20.17</v>
      </c>
    </row>
    <row r="23" ht="19.15" customHeight="1" spans="1:4">
      <c r="A23" s="142" t="s">
        <v>619</v>
      </c>
      <c r="B23" s="143">
        <v>370</v>
      </c>
      <c r="C23" s="141">
        <v>0</v>
      </c>
      <c r="D23" s="140"/>
    </row>
    <row r="24" ht="19.15" customHeight="1" spans="1:4">
      <c r="A24" s="28" t="s">
        <v>620</v>
      </c>
      <c r="B24" s="143">
        <v>700</v>
      </c>
      <c r="C24" s="141">
        <v>700</v>
      </c>
      <c r="D24" s="140">
        <f t="shared" si="0"/>
        <v>100</v>
      </c>
    </row>
    <row r="25" ht="19.15" customHeight="1" spans="1:4">
      <c r="A25" s="142" t="s">
        <v>621</v>
      </c>
      <c r="B25" s="143">
        <v>700</v>
      </c>
      <c r="C25" s="141">
        <v>700</v>
      </c>
      <c r="D25" s="140">
        <f t="shared" si="0"/>
        <v>100</v>
      </c>
    </row>
    <row r="26" ht="19.15" customHeight="1" spans="1:4">
      <c r="A26" s="116" t="s">
        <v>589</v>
      </c>
      <c r="B26" s="140"/>
      <c r="C26" s="140"/>
      <c r="D26" s="140"/>
    </row>
    <row r="27" ht="19.15" customHeight="1" spans="1:4">
      <c r="A27" s="116" t="s">
        <v>590</v>
      </c>
      <c r="B27" s="140"/>
      <c r="C27" s="140"/>
      <c r="D27" s="140"/>
    </row>
    <row r="28" ht="19.15" customHeight="1" spans="1:4">
      <c r="A28" s="116" t="s">
        <v>591</v>
      </c>
      <c r="B28" s="140"/>
      <c r="C28" s="140"/>
      <c r="D28" s="140"/>
    </row>
    <row r="29" ht="19.15" customHeight="1" spans="1:4">
      <c r="A29" s="116" t="s">
        <v>592</v>
      </c>
      <c r="B29" s="140"/>
      <c r="C29" s="140"/>
      <c r="D29" s="140"/>
    </row>
    <row r="30" ht="19.15" customHeight="1" spans="1:4">
      <c r="A30" s="116" t="s">
        <v>593</v>
      </c>
      <c r="B30" s="140"/>
      <c r="C30" s="140"/>
      <c r="D30" s="140"/>
    </row>
    <row r="31" ht="19.15" customHeight="1" spans="1:4">
      <c r="A31" s="28" t="s">
        <v>622</v>
      </c>
      <c r="B31" s="144">
        <v>335</v>
      </c>
      <c r="C31" s="144">
        <v>335</v>
      </c>
      <c r="D31" s="140">
        <f t="shared" si="0"/>
        <v>100</v>
      </c>
    </row>
    <row r="32" ht="19.15" customHeight="1" spans="1:4">
      <c r="A32" s="142" t="s">
        <v>623</v>
      </c>
      <c r="B32" s="143">
        <v>35</v>
      </c>
      <c r="C32" s="140">
        <v>35</v>
      </c>
      <c r="D32" s="140">
        <f t="shared" si="0"/>
        <v>100</v>
      </c>
    </row>
    <row r="33" ht="19.15" customHeight="1" spans="1:4">
      <c r="A33" s="142" t="s">
        <v>624</v>
      </c>
      <c r="B33" s="143">
        <v>300</v>
      </c>
      <c r="C33" s="140">
        <v>300</v>
      </c>
      <c r="D33" s="140">
        <f t="shared" si="0"/>
        <v>100</v>
      </c>
    </row>
    <row r="34" ht="19.15" customHeight="1" spans="1:4">
      <c r="A34" s="116" t="s">
        <v>594</v>
      </c>
      <c r="B34" s="140">
        <v>20647</v>
      </c>
      <c r="C34" s="140">
        <v>7230</v>
      </c>
      <c r="D34" s="140">
        <f t="shared" si="0"/>
        <v>285.57</v>
      </c>
    </row>
    <row r="35" ht="19.15" customHeight="1" spans="1:4">
      <c r="A35" s="28" t="s">
        <v>625</v>
      </c>
      <c r="B35" s="140">
        <v>20647</v>
      </c>
      <c r="C35" s="140">
        <v>7230</v>
      </c>
      <c r="D35" s="140">
        <f t="shared" si="0"/>
        <v>285.57</v>
      </c>
    </row>
    <row r="36" ht="19.15" customHeight="1" spans="1:4">
      <c r="A36" s="142" t="s">
        <v>626</v>
      </c>
      <c r="B36" s="143">
        <v>3723</v>
      </c>
      <c r="C36" s="140"/>
      <c r="D36" s="140"/>
    </row>
    <row r="37" ht="19.15" customHeight="1" spans="1:4">
      <c r="A37" s="142" t="s">
        <v>627</v>
      </c>
      <c r="B37" s="143">
        <v>1126</v>
      </c>
      <c r="C37" s="140"/>
      <c r="D37" s="140"/>
    </row>
    <row r="38" ht="19.15" customHeight="1" spans="1:4">
      <c r="A38" s="142" t="s">
        <v>628</v>
      </c>
      <c r="B38" s="143">
        <v>15798</v>
      </c>
      <c r="C38" s="140"/>
      <c r="D38" s="140"/>
    </row>
    <row r="39" ht="19.15" customHeight="1" spans="1:4">
      <c r="A39" s="28" t="s">
        <v>595</v>
      </c>
      <c r="B39" s="140"/>
      <c r="C39" s="140"/>
      <c r="D39" s="140"/>
    </row>
    <row r="40" ht="19.15" customHeight="1" spans="1:4">
      <c r="A40" s="28" t="s">
        <v>629</v>
      </c>
      <c r="B40" s="140"/>
      <c r="C40" s="140"/>
      <c r="D40" s="140"/>
    </row>
    <row r="41" ht="19.15" customHeight="1" spans="1:4">
      <c r="A41" s="142" t="s">
        <v>630</v>
      </c>
      <c r="B41" s="140"/>
      <c r="C41" s="140"/>
      <c r="D41" s="140"/>
    </row>
    <row r="42" ht="19.15" customHeight="1" spans="1:4">
      <c r="A42" s="122" t="s">
        <v>596</v>
      </c>
      <c r="B42" s="140">
        <f>B8+B26+B31+B34+B39</f>
        <v>50040</v>
      </c>
      <c r="C42" s="140">
        <f>C8+C26+C31+C34+C39</f>
        <v>38046</v>
      </c>
      <c r="D42" s="140">
        <f t="shared" si="0"/>
        <v>131.52</v>
      </c>
    </row>
    <row r="43" ht="19.15" customHeight="1" spans="1:4">
      <c r="A43" s="115" t="s">
        <v>136</v>
      </c>
      <c r="B43" s="140">
        <v>9534</v>
      </c>
      <c r="C43" s="140"/>
      <c r="D43" s="140"/>
    </row>
    <row r="44" ht="19.15" customHeight="1" spans="1:4">
      <c r="A44" s="115" t="s">
        <v>137</v>
      </c>
      <c r="B44" s="140">
        <v>55958</v>
      </c>
      <c r="C44" s="140"/>
      <c r="D44" s="140"/>
    </row>
    <row r="45" ht="19.15" customHeight="1" spans="1:4">
      <c r="A45" s="126" t="s">
        <v>597</v>
      </c>
      <c r="B45" s="140"/>
      <c r="C45" s="140"/>
      <c r="D45" s="140"/>
    </row>
    <row r="46" ht="19.15" customHeight="1" spans="1:4">
      <c r="A46" s="126" t="s">
        <v>598</v>
      </c>
      <c r="B46" s="140"/>
      <c r="C46" s="140"/>
      <c r="D46" s="140"/>
    </row>
    <row r="47" ht="19.15" customHeight="1" spans="1:4">
      <c r="A47" s="126" t="s">
        <v>482</v>
      </c>
      <c r="B47" s="140">
        <v>55958</v>
      </c>
      <c r="C47" s="140">
        <f>14689+1500</f>
        <v>16189</v>
      </c>
      <c r="D47" s="140">
        <f t="shared" ref="D47" si="1">B47/C47*100</f>
        <v>345.65</v>
      </c>
    </row>
    <row r="48" ht="19.15" customHeight="1" spans="1:4">
      <c r="A48" s="126" t="s">
        <v>599</v>
      </c>
      <c r="B48" s="140"/>
      <c r="C48" s="140"/>
      <c r="D48" s="140"/>
    </row>
    <row r="49" ht="19.15" customHeight="1" spans="1:4">
      <c r="A49" s="126" t="s">
        <v>600</v>
      </c>
      <c r="B49" s="33"/>
      <c r="C49" s="33"/>
      <c r="D49" s="33"/>
    </row>
    <row r="50" ht="19.15" customHeight="1" spans="1:4">
      <c r="A50" s="122" t="s">
        <v>151</v>
      </c>
      <c r="B50" s="33">
        <f>B42+B47+B43</f>
        <v>115532</v>
      </c>
      <c r="C50" s="33">
        <f>C42+C47</f>
        <v>54235</v>
      </c>
      <c r="D50" s="140">
        <f t="shared" ref="D50" si="2">B50/C50*100</f>
        <v>213.02</v>
      </c>
    </row>
  </sheetData>
  <mergeCells count="1">
    <mergeCell ref="A2:D2"/>
  </mergeCells>
  <pageMargins left="0.708661417322835" right="0.708661417322835" top="0.748031496062992" bottom="0.748031496062992" header="0.31496062992126" footer="0.31496062992126"/>
  <pageSetup paperSize="9" scale="82" fitToHeight="0"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7"/>
  <sheetViews>
    <sheetView workbookViewId="0">
      <selection activeCell="A2" sqref="A2:J2"/>
    </sheetView>
  </sheetViews>
  <sheetFormatPr defaultColWidth="9" defaultRowHeight="14.25"/>
  <cols>
    <col min="1" max="1" width="23" customWidth="1"/>
    <col min="2" max="9" width="10.375" customWidth="1"/>
    <col min="10" max="10" width="15.125" customWidth="1"/>
  </cols>
  <sheetData>
    <row r="1" ht="18.6" customHeight="1" spans="1:1">
      <c r="A1" s="21" t="s">
        <v>631</v>
      </c>
    </row>
    <row r="2" ht="21" spans="1:10">
      <c r="A2" s="109" t="s">
        <v>632</v>
      </c>
      <c r="B2" s="109"/>
      <c r="C2" s="109"/>
      <c r="D2" s="109"/>
      <c r="E2" s="109"/>
      <c r="F2" s="109"/>
      <c r="G2" s="109"/>
      <c r="H2" s="109"/>
      <c r="I2" s="109"/>
      <c r="J2" s="109"/>
    </row>
    <row r="3" spans="1:10">
      <c r="A3" s="135"/>
      <c r="B3" s="135"/>
      <c r="C3" s="135"/>
      <c r="D3" s="135"/>
      <c r="E3" s="135"/>
      <c r="F3" s="135"/>
      <c r="G3" s="135"/>
      <c r="H3" s="135"/>
      <c r="J3" s="138" t="s">
        <v>490</v>
      </c>
    </row>
    <row r="4" ht="23.45" customHeight="1" spans="1:10">
      <c r="A4" s="136" t="s">
        <v>491</v>
      </c>
      <c r="B4" s="122" t="s">
        <v>539</v>
      </c>
      <c r="C4" s="122" t="s">
        <v>543</v>
      </c>
      <c r="D4" s="122" t="s">
        <v>543</v>
      </c>
      <c r="E4" s="122" t="s">
        <v>543</v>
      </c>
      <c r="F4" s="122" t="s">
        <v>543</v>
      </c>
      <c r="G4" s="122" t="s">
        <v>633</v>
      </c>
      <c r="H4" s="122" t="s">
        <v>633</v>
      </c>
      <c r="I4" s="122" t="s">
        <v>633</v>
      </c>
      <c r="J4" s="6" t="s">
        <v>544</v>
      </c>
    </row>
    <row r="5" ht="25.35" customHeight="1" spans="1:10">
      <c r="A5" s="116" t="s">
        <v>585</v>
      </c>
      <c r="B5" s="116">
        <v>0</v>
      </c>
      <c r="C5" s="116">
        <v>0</v>
      </c>
      <c r="D5" s="116">
        <v>0</v>
      </c>
      <c r="E5" s="116">
        <v>0</v>
      </c>
      <c r="F5" s="116">
        <v>0</v>
      </c>
      <c r="G5" s="116">
        <v>0</v>
      </c>
      <c r="H5" s="116">
        <v>0</v>
      </c>
      <c r="I5" s="116">
        <v>0</v>
      </c>
      <c r="J5" s="116">
        <v>0</v>
      </c>
    </row>
    <row r="6" ht="25.35" customHeight="1" spans="1:10">
      <c r="A6" s="116" t="s">
        <v>586</v>
      </c>
      <c r="B6" s="116">
        <v>0</v>
      </c>
      <c r="C6" s="116">
        <v>0</v>
      </c>
      <c r="D6" s="116">
        <v>0</v>
      </c>
      <c r="E6" s="116">
        <v>0</v>
      </c>
      <c r="F6" s="116">
        <v>0</v>
      </c>
      <c r="G6" s="116">
        <v>0</v>
      </c>
      <c r="H6" s="116">
        <v>0</v>
      </c>
      <c r="I6" s="116">
        <v>0</v>
      </c>
      <c r="J6" s="116">
        <v>0</v>
      </c>
    </row>
    <row r="7" ht="25.35" customHeight="1" spans="1:10">
      <c r="A7" s="116" t="s">
        <v>587</v>
      </c>
      <c r="B7" s="116">
        <v>0</v>
      </c>
      <c r="C7" s="116">
        <v>0</v>
      </c>
      <c r="D7" s="116">
        <v>0</v>
      </c>
      <c r="E7" s="116">
        <v>0</v>
      </c>
      <c r="F7" s="116">
        <v>0</v>
      </c>
      <c r="G7" s="116">
        <v>0</v>
      </c>
      <c r="H7" s="116">
        <v>0</v>
      </c>
      <c r="I7" s="116">
        <v>0</v>
      </c>
      <c r="J7" s="116">
        <v>0</v>
      </c>
    </row>
    <row r="8" ht="25.35" customHeight="1" spans="1:10">
      <c r="A8" s="116" t="s">
        <v>588</v>
      </c>
      <c r="B8" s="116">
        <v>0</v>
      </c>
      <c r="C8" s="116">
        <v>0</v>
      </c>
      <c r="D8" s="116">
        <v>0</v>
      </c>
      <c r="E8" s="116">
        <v>0</v>
      </c>
      <c r="F8" s="116">
        <v>0</v>
      </c>
      <c r="G8" s="116">
        <v>0</v>
      </c>
      <c r="H8" s="116">
        <v>0</v>
      </c>
      <c r="I8" s="116">
        <v>0</v>
      </c>
      <c r="J8" s="116">
        <v>0</v>
      </c>
    </row>
    <row r="9" ht="25.35" customHeight="1" spans="1:10">
      <c r="A9" s="116" t="s">
        <v>589</v>
      </c>
      <c r="B9" s="116">
        <v>0</v>
      </c>
      <c r="C9" s="116">
        <v>0</v>
      </c>
      <c r="D9" s="116">
        <v>0</v>
      </c>
      <c r="E9" s="116">
        <v>0</v>
      </c>
      <c r="F9" s="116">
        <v>0</v>
      </c>
      <c r="G9" s="116">
        <v>0</v>
      </c>
      <c r="H9" s="116">
        <v>0</v>
      </c>
      <c r="I9" s="116">
        <v>0</v>
      </c>
      <c r="J9" s="116">
        <v>0</v>
      </c>
    </row>
    <row r="10" ht="25.35" customHeight="1" spans="1:10">
      <c r="A10" s="116" t="s">
        <v>590</v>
      </c>
      <c r="B10" s="116">
        <v>0</v>
      </c>
      <c r="C10" s="116">
        <v>0</v>
      </c>
      <c r="D10" s="116">
        <v>0</v>
      </c>
      <c r="E10" s="116">
        <v>0</v>
      </c>
      <c r="F10" s="116">
        <v>0</v>
      </c>
      <c r="G10" s="116">
        <v>0</v>
      </c>
      <c r="H10" s="116">
        <v>0</v>
      </c>
      <c r="I10" s="116">
        <v>0</v>
      </c>
      <c r="J10" s="116">
        <v>0</v>
      </c>
    </row>
    <row r="11" ht="25.35" customHeight="1" spans="1:10">
      <c r="A11" s="116" t="s">
        <v>591</v>
      </c>
      <c r="B11" s="116">
        <v>0</v>
      </c>
      <c r="C11" s="116">
        <v>0</v>
      </c>
      <c r="D11" s="116">
        <v>0</v>
      </c>
      <c r="E11" s="116">
        <v>0</v>
      </c>
      <c r="F11" s="116">
        <v>0</v>
      </c>
      <c r="G11" s="116">
        <v>0</v>
      </c>
      <c r="H11" s="116">
        <v>0</v>
      </c>
      <c r="I11" s="116">
        <v>0</v>
      </c>
      <c r="J11" s="116">
        <v>0</v>
      </c>
    </row>
    <row r="12" ht="25.35" customHeight="1" spans="1:10">
      <c r="A12" s="116" t="s">
        <v>592</v>
      </c>
      <c r="B12" s="116">
        <v>0</v>
      </c>
      <c r="C12" s="116">
        <v>0</v>
      </c>
      <c r="D12" s="116">
        <v>0</v>
      </c>
      <c r="E12" s="116">
        <v>0</v>
      </c>
      <c r="F12" s="116">
        <v>0</v>
      </c>
      <c r="G12" s="116">
        <v>0</v>
      </c>
      <c r="H12" s="116">
        <v>0</v>
      </c>
      <c r="I12" s="116">
        <v>0</v>
      </c>
      <c r="J12" s="116">
        <v>0</v>
      </c>
    </row>
    <row r="13" ht="25.35" customHeight="1" spans="1:10">
      <c r="A13" s="116" t="s">
        <v>593</v>
      </c>
      <c r="B13" s="116">
        <v>0</v>
      </c>
      <c r="C13" s="116">
        <v>0</v>
      </c>
      <c r="D13" s="116">
        <v>0</v>
      </c>
      <c r="E13" s="116">
        <v>0</v>
      </c>
      <c r="F13" s="116">
        <v>0</v>
      </c>
      <c r="G13" s="116">
        <v>0</v>
      </c>
      <c r="H13" s="116">
        <v>0</v>
      </c>
      <c r="I13" s="116">
        <v>0</v>
      </c>
      <c r="J13" s="116">
        <v>0</v>
      </c>
    </row>
    <row r="14" ht="25.35" customHeight="1" spans="1:10">
      <c r="A14" s="116" t="s">
        <v>594</v>
      </c>
      <c r="B14" s="116">
        <v>0</v>
      </c>
      <c r="C14" s="116">
        <v>0</v>
      </c>
      <c r="D14" s="116">
        <v>0</v>
      </c>
      <c r="E14" s="116">
        <v>0</v>
      </c>
      <c r="F14" s="116">
        <v>0</v>
      </c>
      <c r="G14" s="116">
        <v>0</v>
      </c>
      <c r="H14" s="116">
        <v>0</v>
      </c>
      <c r="I14" s="116">
        <v>0</v>
      </c>
      <c r="J14" s="116">
        <v>0</v>
      </c>
    </row>
    <row r="15" ht="25.35" customHeight="1" spans="1:10">
      <c r="A15" s="116" t="s">
        <v>595</v>
      </c>
      <c r="B15" s="116">
        <v>0</v>
      </c>
      <c r="C15" s="116">
        <v>0</v>
      </c>
      <c r="D15" s="116">
        <v>0</v>
      </c>
      <c r="E15" s="116">
        <v>0</v>
      </c>
      <c r="F15" s="116">
        <v>0</v>
      </c>
      <c r="G15" s="116">
        <v>0</v>
      </c>
      <c r="H15" s="116">
        <v>0</v>
      </c>
      <c r="I15" s="116">
        <v>0</v>
      </c>
      <c r="J15" s="116">
        <v>0</v>
      </c>
    </row>
    <row r="16" s="134" customFormat="1" ht="25.35" customHeight="1" spans="1:10">
      <c r="A16" s="122" t="s">
        <v>539</v>
      </c>
      <c r="B16" s="116">
        <v>0</v>
      </c>
      <c r="C16" s="116">
        <v>0</v>
      </c>
      <c r="D16" s="116">
        <v>0</v>
      </c>
      <c r="E16" s="116">
        <v>0</v>
      </c>
      <c r="F16" s="116">
        <v>0</v>
      </c>
      <c r="G16" s="116">
        <v>0</v>
      </c>
      <c r="H16" s="116">
        <v>0</v>
      </c>
      <c r="I16" s="116">
        <v>0</v>
      </c>
      <c r="J16" s="116">
        <v>0</v>
      </c>
    </row>
    <row r="17" ht="39.6" customHeight="1" spans="1:10">
      <c r="A17" s="137" t="s">
        <v>634</v>
      </c>
      <c r="B17" s="137"/>
      <c r="C17" s="137"/>
      <c r="D17" s="137"/>
      <c r="E17" s="137"/>
      <c r="F17" s="137"/>
      <c r="G17" s="137"/>
      <c r="H17" s="137"/>
      <c r="I17" s="137"/>
      <c r="J17" s="137"/>
    </row>
  </sheetData>
  <mergeCells count="2">
    <mergeCell ref="A2:J2"/>
    <mergeCell ref="A17:J17"/>
  </mergeCells>
  <pageMargins left="0.708661417322835" right="0.708661417322835" top="0.748031496062992" bottom="0.748031496062992" header="0.31496062992126" footer="0.31496062992126"/>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13"/>
  <sheetViews>
    <sheetView topLeftCell="A10" workbookViewId="0">
      <selection activeCell="I14" sqref="I14"/>
    </sheetView>
  </sheetViews>
  <sheetFormatPr defaultColWidth="9" defaultRowHeight="14.25" outlineLevelCol="3"/>
  <cols>
    <col min="1" max="1" width="39" customWidth="1"/>
    <col min="2" max="2" width="12.375" customWidth="1"/>
    <col min="3" max="3" width="14.75" customWidth="1"/>
    <col min="4" max="4" width="18.5" customWidth="1"/>
  </cols>
  <sheetData>
    <row r="1" ht="18.6" customHeight="1" spans="1:1">
      <c r="A1" s="21" t="s">
        <v>635</v>
      </c>
    </row>
    <row r="2" ht="27" customHeight="1" spans="1:4">
      <c r="A2" s="109" t="s">
        <v>636</v>
      </c>
      <c r="B2" s="109"/>
      <c r="C2" s="109"/>
      <c r="D2" s="109"/>
    </row>
    <row r="3" spans="1:4">
      <c r="A3" s="110"/>
      <c r="B3" s="111"/>
      <c r="C3" s="111"/>
      <c r="D3" s="130" t="s">
        <v>490</v>
      </c>
    </row>
    <row r="4" ht="49.9" customHeight="1" spans="1:4">
      <c r="A4" s="113" t="s">
        <v>491</v>
      </c>
      <c r="B4" s="113" t="s">
        <v>65</v>
      </c>
      <c r="C4" s="26" t="s">
        <v>66</v>
      </c>
      <c r="D4" s="26" t="s">
        <v>67</v>
      </c>
    </row>
    <row r="5" ht="30.6" customHeight="1" spans="1:4">
      <c r="A5" s="116" t="s">
        <v>637</v>
      </c>
      <c r="B5" s="116">
        <v>500</v>
      </c>
      <c r="C5" s="116">
        <v>600</v>
      </c>
      <c r="D5" s="124">
        <f>B5/C5*100</f>
        <v>83.33</v>
      </c>
    </row>
    <row r="6" ht="30.6" customHeight="1" spans="1:4">
      <c r="A6" s="116" t="s">
        <v>638</v>
      </c>
      <c r="B6" s="116"/>
      <c r="C6" s="116"/>
      <c r="D6" s="116"/>
    </row>
    <row r="7" ht="30.6" customHeight="1" spans="1:4">
      <c r="A7" s="116" t="s">
        <v>639</v>
      </c>
      <c r="B7" s="116"/>
      <c r="C7" s="116"/>
      <c r="D7" s="116"/>
    </row>
    <row r="8" ht="30.6" customHeight="1" spans="1:4">
      <c r="A8" s="116" t="s">
        <v>640</v>
      </c>
      <c r="B8" s="116"/>
      <c r="C8" s="116"/>
      <c r="D8" s="116"/>
    </row>
    <row r="9" ht="30.6" customHeight="1" spans="1:4">
      <c r="A9" s="116" t="s">
        <v>641</v>
      </c>
      <c r="B9" s="116"/>
      <c r="C9" s="116"/>
      <c r="D9" s="116"/>
    </row>
    <row r="10" ht="30.6" customHeight="1" spans="1:4">
      <c r="A10" s="122" t="s">
        <v>574</v>
      </c>
      <c r="B10" s="116">
        <v>500</v>
      </c>
      <c r="C10" s="116">
        <v>600</v>
      </c>
      <c r="D10" s="124">
        <f>B10/C10*100</f>
        <v>83.33</v>
      </c>
    </row>
    <row r="11" ht="30.6" customHeight="1" spans="1:4">
      <c r="A11" s="131" t="s">
        <v>642</v>
      </c>
      <c r="B11" s="131"/>
      <c r="C11" s="131"/>
      <c r="D11" s="131"/>
    </row>
    <row r="12" ht="30.6" customHeight="1" spans="1:4">
      <c r="A12" s="132" t="s">
        <v>643</v>
      </c>
      <c r="B12" s="131"/>
      <c r="C12" s="131"/>
      <c r="D12" s="131"/>
    </row>
    <row r="13" ht="30.6" customHeight="1" spans="1:4">
      <c r="A13" s="133" t="s">
        <v>107</v>
      </c>
      <c r="B13" s="131">
        <v>500</v>
      </c>
      <c r="C13" s="131">
        <v>600</v>
      </c>
      <c r="D13" s="124">
        <f>B13/C13*100</f>
        <v>83.33</v>
      </c>
    </row>
  </sheetData>
  <mergeCells count="1">
    <mergeCell ref="A2:D2"/>
  </mergeCells>
  <pageMargins left="0.708661417322835" right="0.708661417322835" top="0.748031496062992" bottom="0.748031496062992" header="0.31496062992126" footer="0.31496062992126"/>
  <pageSetup paperSize="9" scale="96" fitToHeight="0"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3"/>
  <sheetViews>
    <sheetView topLeftCell="A10" workbookViewId="0">
      <selection activeCell="H10" sqref="H10"/>
    </sheetView>
  </sheetViews>
  <sheetFormatPr defaultColWidth="9" defaultRowHeight="14.25" outlineLevelCol="3"/>
  <cols>
    <col min="1" max="1" width="33.875" customWidth="1"/>
    <col min="2" max="2" width="12.625" customWidth="1"/>
    <col min="3" max="3" width="14.25" customWidth="1"/>
    <col min="4" max="4" width="18.25" customWidth="1"/>
  </cols>
  <sheetData>
    <row r="1" ht="23.45" customHeight="1" spans="1:1">
      <c r="A1" s="21" t="s">
        <v>644</v>
      </c>
    </row>
    <row r="2" ht="21" spans="1:4">
      <c r="A2" s="109" t="s">
        <v>645</v>
      </c>
      <c r="B2" s="109"/>
      <c r="C2" s="109"/>
      <c r="D2" s="109"/>
    </row>
    <row r="3" spans="1:4">
      <c r="A3" s="110"/>
      <c r="B3" s="111"/>
      <c r="C3" s="111"/>
      <c r="D3" s="112" t="s">
        <v>490</v>
      </c>
    </row>
    <row r="4" ht="50.45" customHeight="1" spans="1:4">
      <c r="A4" s="129" t="s">
        <v>491</v>
      </c>
      <c r="B4" s="129" t="s">
        <v>65</v>
      </c>
      <c r="C4" s="26" t="s">
        <v>66</v>
      </c>
      <c r="D4" s="26" t="s">
        <v>67</v>
      </c>
    </row>
    <row r="5" ht="31.15" customHeight="1" spans="1:4">
      <c r="A5" s="116" t="s">
        <v>646</v>
      </c>
      <c r="B5" s="116"/>
      <c r="C5" s="116"/>
      <c r="D5" s="116"/>
    </row>
    <row r="6" ht="31.15" customHeight="1" spans="1:4">
      <c r="A6" s="116" t="s">
        <v>647</v>
      </c>
      <c r="B6" s="116"/>
      <c r="C6" s="116"/>
      <c r="D6" s="116"/>
    </row>
    <row r="7" ht="31.15" customHeight="1" spans="1:4">
      <c r="A7" s="116" t="s">
        <v>648</v>
      </c>
      <c r="B7" s="116"/>
      <c r="C7" s="116"/>
      <c r="D7" s="116"/>
    </row>
    <row r="8" ht="31.15" customHeight="1" spans="1:4">
      <c r="A8" s="116" t="s">
        <v>649</v>
      </c>
      <c r="B8" s="116"/>
      <c r="C8" s="116"/>
      <c r="D8" s="116"/>
    </row>
    <row r="9" ht="31.15" customHeight="1" spans="1:4">
      <c r="A9" s="116" t="s">
        <v>650</v>
      </c>
      <c r="B9" s="116">
        <v>350</v>
      </c>
      <c r="C9" s="116">
        <v>480</v>
      </c>
      <c r="D9" s="124">
        <f>B9/C9*100</f>
        <v>72.92</v>
      </c>
    </row>
    <row r="10" ht="31.15" customHeight="1" spans="1:4">
      <c r="A10" s="122" t="s">
        <v>596</v>
      </c>
      <c r="B10" s="115">
        <v>350</v>
      </c>
      <c r="C10" s="115">
        <v>480</v>
      </c>
      <c r="D10" s="127">
        <f>B10/C10*100</f>
        <v>72.92</v>
      </c>
    </row>
    <row r="11" ht="31.15" customHeight="1" spans="1:4">
      <c r="A11" s="116" t="s">
        <v>651</v>
      </c>
      <c r="B11" s="116"/>
      <c r="C11" s="116"/>
      <c r="D11" s="116"/>
    </row>
    <row r="12" ht="31.15" customHeight="1" spans="1:4">
      <c r="A12" s="116" t="s">
        <v>652</v>
      </c>
      <c r="B12" s="116">
        <v>150</v>
      </c>
      <c r="C12" s="116">
        <v>120</v>
      </c>
      <c r="D12" s="124">
        <f>B12/C12*100</f>
        <v>125</v>
      </c>
    </row>
    <row r="13" ht="31.15" customHeight="1" spans="1:4">
      <c r="A13" s="122" t="s">
        <v>151</v>
      </c>
      <c r="B13" s="115">
        <v>500</v>
      </c>
      <c r="C13" s="115">
        <v>600</v>
      </c>
      <c r="D13" s="127">
        <f>B13/C13*100</f>
        <v>83.33</v>
      </c>
    </row>
  </sheetData>
  <mergeCells count="1">
    <mergeCell ref="A2:D2"/>
  </mergeCells>
  <pageMargins left="0.708661417322835" right="0.708661417322835" top="0.748031496062992" bottom="0.748031496062992" header="0.31496062992126" footer="0.31496062992126"/>
  <pageSetup paperSize="9" orientation="portrait"/>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21"/>
  <sheetViews>
    <sheetView topLeftCell="A10" workbookViewId="0">
      <selection activeCell="P15" sqref="P15"/>
    </sheetView>
  </sheetViews>
  <sheetFormatPr defaultColWidth="9" defaultRowHeight="14.25" outlineLevelCol="3"/>
  <cols>
    <col min="1" max="1" width="38.5" customWidth="1"/>
    <col min="2" max="2" width="13" customWidth="1"/>
    <col min="3" max="3" width="14.75" customWidth="1"/>
    <col min="4" max="4" width="18" customWidth="1"/>
  </cols>
  <sheetData>
    <row r="1" spans="1:1">
      <c r="A1" s="21" t="s">
        <v>653</v>
      </c>
    </row>
    <row r="2" ht="21" spans="1:4">
      <c r="A2" s="109" t="s">
        <v>654</v>
      </c>
      <c r="B2" s="109"/>
      <c r="C2" s="109"/>
      <c r="D2" s="109"/>
    </row>
    <row r="3" ht="24.6" customHeight="1" spans="1:4">
      <c r="A3" s="110"/>
      <c r="B3" s="111"/>
      <c r="C3" s="111"/>
      <c r="D3" s="112" t="s">
        <v>490</v>
      </c>
    </row>
    <row r="4" ht="48.6" customHeight="1" spans="1:4">
      <c r="A4" s="113" t="s">
        <v>491</v>
      </c>
      <c r="B4" s="113" t="s">
        <v>65</v>
      </c>
      <c r="C4" s="26" t="s">
        <v>66</v>
      </c>
      <c r="D4" s="26" t="s">
        <v>67</v>
      </c>
    </row>
    <row r="5" ht="23.45" customHeight="1" spans="1:4">
      <c r="A5" s="116" t="s">
        <v>637</v>
      </c>
      <c r="B5" s="116">
        <v>500</v>
      </c>
      <c r="C5" s="116">
        <v>600</v>
      </c>
      <c r="D5" s="124">
        <f>B5/C5*100</f>
        <v>83.33</v>
      </c>
    </row>
    <row r="6" ht="23.45" customHeight="1" spans="1:4">
      <c r="A6" s="125" t="s">
        <v>655</v>
      </c>
      <c r="B6" s="116">
        <v>500</v>
      </c>
      <c r="C6" s="116">
        <v>600</v>
      </c>
      <c r="D6" s="124">
        <f>B6/C6*100</f>
        <v>83.33</v>
      </c>
    </row>
    <row r="7" ht="23.45" customHeight="1" spans="1:4">
      <c r="A7" s="125" t="s">
        <v>656</v>
      </c>
      <c r="B7" s="116"/>
      <c r="C7" s="116"/>
      <c r="D7" s="124"/>
    </row>
    <row r="8" ht="23.45" customHeight="1" spans="1:4">
      <c r="A8" s="125" t="s">
        <v>657</v>
      </c>
      <c r="B8" s="116"/>
      <c r="C8" s="116"/>
      <c r="D8" s="124"/>
    </row>
    <row r="9" ht="23.45" customHeight="1" spans="1:4">
      <c r="A9" s="125" t="s">
        <v>658</v>
      </c>
      <c r="B9" s="116"/>
      <c r="C9" s="116"/>
      <c r="D9" s="124"/>
    </row>
    <row r="10" ht="23.45" customHeight="1" spans="1:4">
      <c r="A10" s="116" t="s">
        <v>638</v>
      </c>
      <c r="B10" s="116"/>
      <c r="C10" s="116"/>
      <c r="D10" s="116"/>
    </row>
    <row r="11" ht="23.45" customHeight="1" spans="1:4">
      <c r="A11" s="125" t="s">
        <v>659</v>
      </c>
      <c r="B11" s="116"/>
      <c r="C11" s="116"/>
      <c r="D11" s="116"/>
    </row>
    <row r="12" ht="23.45" customHeight="1" spans="1:4">
      <c r="A12" s="126" t="s">
        <v>660</v>
      </c>
      <c r="B12" s="116"/>
      <c r="C12" s="116"/>
      <c r="D12" s="116"/>
    </row>
    <row r="13" ht="23.45" customHeight="1" spans="1:4">
      <c r="A13" s="126" t="s">
        <v>661</v>
      </c>
      <c r="B13" s="116"/>
      <c r="C13" s="116"/>
      <c r="D13" s="116"/>
    </row>
    <row r="14" ht="23.45" customHeight="1" spans="1:4">
      <c r="A14" s="126" t="s">
        <v>662</v>
      </c>
      <c r="B14" s="116"/>
      <c r="C14" s="116"/>
      <c r="D14" s="116"/>
    </row>
    <row r="15" ht="23.45" customHeight="1" spans="1:4">
      <c r="A15" s="116" t="s">
        <v>639</v>
      </c>
      <c r="B15" s="116"/>
      <c r="C15" s="116"/>
      <c r="D15" s="116"/>
    </row>
    <row r="16" ht="23.45" customHeight="1" spans="1:4">
      <c r="A16" s="116" t="s">
        <v>640</v>
      </c>
      <c r="B16" s="116"/>
      <c r="C16" s="116"/>
      <c r="D16" s="116"/>
    </row>
    <row r="17" ht="23.45" customHeight="1" spans="1:4">
      <c r="A17" s="116" t="s">
        <v>641</v>
      </c>
      <c r="B17" s="116"/>
      <c r="C17" s="116"/>
      <c r="D17" s="116"/>
    </row>
    <row r="18" ht="23.45" customHeight="1" spans="1:4">
      <c r="A18" s="122" t="s">
        <v>574</v>
      </c>
      <c r="B18" s="115">
        <v>500</v>
      </c>
      <c r="C18" s="115">
        <v>600</v>
      </c>
      <c r="D18" s="127">
        <f>B18/C18*100</f>
        <v>83.33</v>
      </c>
    </row>
    <row r="19" ht="23.45" customHeight="1" spans="1:4">
      <c r="A19" s="116" t="s">
        <v>642</v>
      </c>
      <c r="B19" s="116"/>
      <c r="C19" s="116"/>
      <c r="D19" s="116"/>
    </row>
    <row r="20" ht="23.45" customHeight="1" spans="1:4">
      <c r="A20" s="128" t="s">
        <v>643</v>
      </c>
      <c r="B20" s="116"/>
      <c r="C20" s="116"/>
      <c r="D20" s="116"/>
    </row>
    <row r="21" ht="23.45" customHeight="1" spans="1:4">
      <c r="A21" s="122" t="s">
        <v>107</v>
      </c>
      <c r="B21" s="115">
        <v>500</v>
      </c>
      <c r="C21" s="115">
        <v>600</v>
      </c>
      <c r="D21" s="127">
        <f t="shared" ref="D21" si="0">B21/C21*100</f>
        <v>83.33</v>
      </c>
    </row>
  </sheetData>
  <mergeCells count="1">
    <mergeCell ref="A2:D2"/>
  </mergeCells>
  <pageMargins left="0.708661417322835" right="0.708661417322835" top="0.748031496062992" bottom="0.748031496062992" header="0.31496062992126" footer="0.31496062992126"/>
  <pageSetup paperSize="9" scale="97" fitToHeight="0" orientation="portrait"/>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34"/>
  <sheetViews>
    <sheetView topLeftCell="A16" workbookViewId="0">
      <selection activeCell="F11" sqref="F11"/>
    </sheetView>
  </sheetViews>
  <sheetFormatPr defaultColWidth="9" defaultRowHeight="14.25" outlineLevelCol="3"/>
  <cols>
    <col min="1" max="1" width="43.375" customWidth="1"/>
    <col min="2" max="2" width="11.625" customWidth="1"/>
    <col min="3" max="3" width="14.5" customWidth="1"/>
    <col min="4" max="4" width="18.25" customWidth="1"/>
    <col min="5" max="5" width="25.5" customWidth="1"/>
  </cols>
  <sheetData>
    <row r="1" spans="1:1">
      <c r="A1" s="21" t="s">
        <v>663</v>
      </c>
    </row>
    <row r="2" ht="26.45" customHeight="1" spans="1:4">
      <c r="A2" s="109" t="s">
        <v>664</v>
      </c>
      <c r="B2" s="109"/>
      <c r="C2" s="109"/>
      <c r="D2" s="109"/>
    </row>
    <row r="3" spans="1:4">
      <c r="A3" s="110"/>
      <c r="B3" s="111"/>
      <c r="C3" s="111"/>
      <c r="D3" s="112" t="s">
        <v>490</v>
      </c>
    </row>
    <row r="4" ht="44.25" customHeight="1" spans="1:4">
      <c r="A4" s="113" t="s">
        <v>491</v>
      </c>
      <c r="B4" s="113" t="s">
        <v>65</v>
      </c>
      <c r="C4" s="26" t="s">
        <v>66</v>
      </c>
      <c r="D4" s="26" t="s">
        <v>67</v>
      </c>
    </row>
    <row r="5" ht="18.6" customHeight="1" spans="1:4">
      <c r="A5" s="114" t="s">
        <v>646</v>
      </c>
      <c r="B5" s="115"/>
      <c r="C5" s="115"/>
      <c r="D5" s="115"/>
    </row>
    <row r="6" ht="18.6" customHeight="1" spans="1:4">
      <c r="A6" s="114" t="s">
        <v>665</v>
      </c>
      <c r="B6" s="116"/>
      <c r="C6" s="116"/>
      <c r="D6" s="116"/>
    </row>
    <row r="7" ht="18.6" customHeight="1" spans="1:4">
      <c r="A7" s="117" t="s">
        <v>666</v>
      </c>
      <c r="B7" s="116"/>
      <c r="C7" s="116"/>
      <c r="D7" s="116"/>
    </row>
    <row r="8" ht="18.6" customHeight="1" spans="1:4">
      <c r="A8" s="117" t="s">
        <v>667</v>
      </c>
      <c r="B8" s="116"/>
      <c r="C8" s="116"/>
      <c r="D8" s="116"/>
    </row>
    <row r="9" ht="18.6" customHeight="1" spans="1:4">
      <c r="A9" s="117" t="s">
        <v>668</v>
      </c>
      <c r="B9" s="116"/>
      <c r="C9" s="116"/>
      <c r="D9" s="116"/>
    </row>
    <row r="10" ht="18.6" customHeight="1" spans="1:4">
      <c r="A10" s="117" t="s">
        <v>669</v>
      </c>
      <c r="B10" s="116"/>
      <c r="C10" s="116"/>
      <c r="D10" s="116"/>
    </row>
    <row r="11" ht="18.6" customHeight="1" spans="1:4">
      <c r="A11" s="117" t="s">
        <v>670</v>
      </c>
      <c r="B11" s="116"/>
      <c r="C11" s="116"/>
      <c r="D11" s="116"/>
    </row>
    <row r="12" ht="18.6" customHeight="1" spans="1:4">
      <c r="A12" s="117" t="s">
        <v>671</v>
      </c>
      <c r="B12" s="116"/>
      <c r="C12" s="116"/>
      <c r="D12" s="116"/>
    </row>
    <row r="13" ht="18.6" customHeight="1" spans="1:4">
      <c r="A13" s="117" t="s">
        <v>672</v>
      </c>
      <c r="B13" s="116"/>
      <c r="C13" s="116"/>
      <c r="D13" s="116"/>
    </row>
    <row r="14" ht="18.6" customHeight="1" spans="1:4">
      <c r="A14" s="117" t="s">
        <v>673</v>
      </c>
      <c r="B14" s="116"/>
      <c r="C14" s="116"/>
      <c r="D14" s="116"/>
    </row>
    <row r="15" ht="18.6" customHeight="1" spans="1:4">
      <c r="A15" s="114" t="s">
        <v>647</v>
      </c>
      <c r="B15" s="118"/>
      <c r="C15" s="118"/>
      <c r="D15" s="118"/>
    </row>
    <row r="16" ht="18.6" customHeight="1" spans="1:4">
      <c r="A16" s="119" t="s">
        <v>674</v>
      </c>
      <c r="B16" s="120"/>
      <c r="C16" s="120"/>
      <c r="D16" s="120"/>
    </row>
    <row r="17" ht="18.6" customHeight="1" spans="1:4">
      <c r="A17" s="117" t="s">
        <v>675</v>
      </c>
      <c r="B17" s="120"/>
      <c r="C17" s="120"/>
      <c r="D17" s="120"/>
    </row>
    <row r="18" ht="18.6" customHeight="1" spans="1:4">
      <c r="A18" s="117" t="s">
        <v>676</v>
      </c>
      <c r="B18" s="120"/>
      <c r="C18" s="120"/>
      <c r="D18" s="120"/>
    </row>
    <row r="19" ht="18.6" customHeight="1" spans="1:4">
      <c r="A19" s="117" t="s">
        <v>677</v>
      </c>
      <c r="B19" s="120"/>
      <c r="C19" s="120"/>
      <c r="D19" s="120"/>
    </row>
    <row r="20" ht="18.6" customHeight="1" spans="1:4">
      <c r="A20" s="117" t="s">
        <v>678</v>
      </c>
      <c r="B20" s="120"/>
      <c r="C20" s="120"/>
      <c r="D20" s="120"/>
    </row>
    <row r="21" ht="18.6" customHeight="1" spans="1:4">
      <c r="A21" s="117" t="s">
        <v>679</v>
      </c>
      <c r="B21" s="120"/>
      <c r="C21" s="120"/>
      <c r="D21" s="120"/>
    </row>
    <row r="22" ht="18.6" customHeight="1" spans="1:4">
      <c r="A22" s="117" t="s">
        <v>680</v>
      </c>
      <c r="B22" s="120"/>
      <c r="C22" s="120"/>
      <c r="D22" s="120"/>
    </row>
    <row r="23" ht="18.6" customHeight="1" spans="1:4">
      <c r="A23" s="117" t="s">
        <v>681</v>
      </c>
      <c r="B23" s="120"/>
      <c r="C23" s="120"/>
      <c r="D23" s="120"/>
    </row>
    <row r="24" ht="18.6" customHeight="1" spans="1:4">
      <c r="A24" s="114" t="s">
        <v>648</v>
      </c>
      <c r="B24" s="118"/>
      <c r="C24" s="118"/>
      <c r="D24" s="118"/>
    </row>
    <row r="25" ht="18.6" customHeight="1" spans="1:4">
      <c r="A25" s="114" t="s">
        <v>682</v>
      </c>
      <c r="B25" s="120"/>
      <c r="C25" s="120"/>
      <c r="D25" s="120"/>
    </row>
    <row r="26" ht="18.6" customHeight="1" spans="1:4">
      <c r="A26" s="114" t="s">
        <v>649</v>
      </c>
      <c r="B26" s="118"/>
      <c r="C26" s="118"/>
      <c r="D26" s="118"/>
    </row>
    <row r="27" ht="18.6" customHeight="1" spans="1:4">
      <c r="A27" s="114" t="s">
        <v>683</v>
      </c>
      <c r="B27" s="120"/>
      <c r="C27" s="120"/>
      <c r="D27" s="120"/>
    </row>
    <row r="28" ht="18.6" customHeight="1" spans="1:4">
      <c r="A28" s="114" t="s">
        <v>684</v>
      </c>
      <c r="B28" s="120"/>
      <c r="C28" s="120"/>
      <c r="D28" s="120"/>
    </row>
    <row r="29" ht="18.6" customHeight="1" spans="1:4">
      <c r="A29" s="114" t="s">
        <v>685</v>
      </c>
      <c r="B29" s="120"/>
      <c r="C29" s="120"/>
      <c r="D29" s="120"/>
    </row>
    <row r="30" ht="18.6" customHeight="1" spans="1:4">
      <c r="A30" s="114" t="s">
        <v>650</v>
      </c>
      <c r="B30" s="116">
        <v>350</v>
      </c>
      <c r="C30" s="116">
        <v>480</v>
      </c>
      <c r="D30" s="121">
        <f>B30/C30*100</f>
        <v>72.92</v>
      </c>
    </row>
    <row r="31" ht="18.6" customHeight="1" spans="1:4">
      <c r="A31" s="122" t="s">
        <v>135</v>
      </c>
      <c r="B31" s="116">
        <v>350</v>
      </c>
      <c r="C31" s="116">
        <v>480</v>
      </c>
      <c r="D31" s="121">
        <f t="shared" ref="D31:D34" si="0">B31/C31*100</f>
        <v>72.92</v>
      </c>
    </row>
    <row r="32" ht="18.6" customHeight="1" spans="1:4">
      <c r="A32" s="123" t="s">
        <v>651</v>
      </c>
      <c r="B32" s="116"/>
      <c r="C32" s="116"/>
      <c r="D32" s="121"/>
    </row>
    <row r="33" ht="18.6" customHeight="1" spans="1:4">
      <c r="A33" s="116" t="s">
        <v>652</v>
      </c>
      <c r="B33" s="116">
        <v>150</v>
      </c>
      <c r="C33" s="116">
        <v>120</v>
      </c>
      <c r="D33" s="121">
        <f t="shared" si="0"/>
        <v>125</v>
      </c>
    </row>
    <row r="34" ht="18.6" customHeight="1" spans="1:4">
      <c r="A34" s="122" t="s">
        <v>686</v>
      </c>
      <c r="B34" s="116">
        <v>500</v>
      </c>
      <c r="C34" s="116">
        <v>600</v>
      </c>
      <c r="D34" s="121">
        <f t="shared" si="0"/>
        <v>83.33</v>
      </c>
    </row>
  </sheetData>
  <mergeCells count="1">
    <mergeCell ref="A2:D2"/>
  </mergeCells>
  <pageMargins left="0.708661417322835" right="0.708661417322835" top="0.748031496062992" bottom="0.748031496062992" header="0.31496062992126" footer="0.31496062992126"/>
  <pageSetup paperSize="9" scale="93"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50"/>
  <sheetViews>
    <sheetView topLeftCell="A16" workbookViewId="0">
      <selection activeCell="G25" sqref="G25"/>
    </sheetView>
  </sheetViews>
  <sheetFormatPr defaultColWidth="9" defaultRowHeight="14.25" outlineLevelCol="6"/>
  <cols>
    <col min="1" max="1" width="44.625" customWidth="1"/>
    <col min="2" max="2" width="13.625" customWidth="1"/>
    <col min="3" max="3" width="14" customWidth="1"/>
    <col min="4" max="4" width="15.125" customWidth="1"/>
  </cols>
  <sheetData>
    <row r="1" ht="18" customHeight="1" spans="1:2">
      <c r="A1" s="267" t="s">
        <v>61</v>
      </c>
      <c r="B1" s="268"/>
    </row>
    <row r="2" ht="21" spans="1:4">
      <c r="A2" s="226" t="s">
        <v>62</v>
      </c>
      <c r="B2" s="226"/>
      <c r="C2" s="226"/>
      <c r="D2" s="226"/>
    </row>
    <row r="3" spans="1:4">
      <c r="A3" s="227"/>
      <c r="B3" s="268"/>
      <c r="D3" s="215" t="s">
        <v>63</v>
      </c>
    </row>
    <row r="4" ht="44.45" customHeight="1" spans="1:4">
      <c r="A4" s="269" t="s">
        <v>64</v>
      </c>
      <c r="B4" s="146" t="s">
        <v>65</v>
      </c>
      <c r="C4" s="166" t="s">
        <v>66</v>
      </c>
      <c r="D4" s="26" t="s">
        <v>67</v>
      </c>
    </row>
    <row r="5" spans="1:4">
      <c r="A5" s="270" t="s">
        <v>68</v>
      </c>
      <c r="B5" s="271">
        <f>SUM(B6:B21)</f>
        <v>57769</v>
      </c>
      <c r="C5" s="271">
        <f>SUM(C6:C21)</f>
        <v>60393</v>
      </c>
      <c r="D5" s="272">
        <f>B5/C5*100</f>
        <v>95.66</v>
      </c>
    </row>
    <row r="6" spans="1:4">
      <c r="A6" s="273" t="s">
        <v>69</v>
      </c>
      <c r="B6" s="274">
        <v>22674</v>
      </c>
      <c r="C6" s="274">
        <v>24541</v>
      </c>
      <c r="D6" s="272">
        <f t="shared" ref="D6:D44" si="0">B6/C6*100</f>
        <v>92.39</v>
      </c>
    </row>
    <row r="7" spans="1:4">
      <c r="A7" s="273" t="s">
        <v>70</v>
      </c>
      <c r="B7" s="271">
        <v>0</v>
      </c>
      <c r="C7" s="271">
        <v>0</v>
      </c>
      <c r="D7" s="272"/>
    </row>
    <row r="8" spans="1:4">
      <c r="A8" s="273" t="s">
        <v>71</v>
      </c>
      <c r="B8" s="274">
        <v>6882</v>
      </c>
      <c r="C8" s="275">
        <v>6354</v>
      </c>
      <c r="D8" s="272">
        <f t="shared" si="0"/>
        <v>108.31</v>
      </c>
    </row>
    <row r="9" spans="1:7">
      <c r="A9" s="273" t="s">
        <v>72</v>
      </c>
      <c r="B9" s="271">
        <v>0</v>
      </c>
      <c r="C9" s="271">
        <v>0</v>
      </c>
      <c r="D9" s="272"/>
      <c r="G9" s="155"/>
    </row>
    <row r="10" spans="1:4">
      <c r="A10" s="273" t="s">
        <v>73</v>
      </c>
      <c r="B10" s="274">
        <v>2362</v>
      </c>
      <c r="C10" s="275">
        <v>2940</v>
      </c>
      <c r="D10" s="272">
        <f t="shared" si="0"/>
        <v>80.34</v>
      </c>
    </row>
    <row r="11" spans="1:4">
      <c r="A11" s="273" t="s">
        <v>74</v>
      </c>
      <c r="B11" s="274">
        <v>834</v>
      </c>
      <c r="C11" s="275">
        <v>905</v>
      </c>
      <c r="D11" s="272">
        <f t="shared" si="0"/>
        <v>92.15</v>
      </c>
    </row>
    <row r="12" spans="1:4">
      <c r="A12" s="273" t="s">
        <v>75</v>
      </c>
      <c r="B12" s="274">
        <v>3343</v>
      </c>
      <c r="C12" s="275">
        <v>3669</v>
      </c>
      <c r="D12" s="272">
        <f t="shared" si="0"/>
        <v>91.11</v>
      </c>
    </row>
    <row r="13" spans="1:4">
      <c r="A13" s="273" t="s">
        <v>76</v>
      </c>
      <c r="B13" s="274">
        <v>2487</v>
      </c>
      <c r="C13" s="275">
        <v>4542</v>
      </c>
      <c r="D13" s="272">
        <f t="shared" si="0"/>
        <v>54.76</v>
      </c>
    </row>
    <row r="14" spans="1:4">
      <c r="A14" s="273" t="s">
        <v>77</v>
      </c>
      <c r="B14" s="274">
        <v>828</v>
      </c>
      <c r="C14" s="275">
        <v>716</v>
      </c>
      <c r="D14" s="272">
        <f t="shared" si="0"/>
        <v>115.64</v>
      </c>
    </row>
    <row r="15" spans="1:4">
      <c r="A15" s="273" t="s">
        <v>78</v>
      </c>
      <c r="B15" s="274">
        <v>1739</v>
      </c>
      <c r="C15" s="275">
        <v>2474</v>
      </c>
      <c r="D15" s="272">
        <f t="shared" si="0"/>
        <v>70.29</v>
      </c>
    </row>
    <row r="16" spans="1:4">
      <c r="A16" s="273" t="s">
        <v>79</v>
      </c>
      <c r="B16" s="274">
        <v>5120</v>
      </c>
      <c r="C16" s="275">
        <v>7341</v>
      </c>
      <c r="D16" s="272">
        <f t="shared" si="0"/>
        <v>69.75</v>
      </c>
    </row>
    <row r="17" spans="1:4">
      <c r="A17" s="273" t="s">
        <v>80</v>
      </c>
      <c r="B17" s="274">
        <v>1371</v>
      </c>
      <c r="C17" s="275">
        <v>762</v>
      </c>
      <c r="D17" s="272">
        <f t="shared" si="0"/>
        <v>179.92</v>
      </c>
    </row>
    <row r="18" spans="1:4">
      <c r="A18" s="273" t="s">
        <v>81</v>
      </c>
      <c r="B18" s="274">
        <v>2970</v>
      </c>
      <c r="C18" s="275">
        <v>755</v>
      </c>
      <c r="D18" s="272">
        <f t="shared" si="0"/>
        <v>393.38</v>
      </c>
    </row>
    <row r="19" spans="1:4">
      <c r="A19" s="273" t="s">
        <v>82</v>
      </c>
      <c r="B19" s="274">
        <v>4088</v>
      </c>
      <c r="C19" s="274">
        <v>3142</v>
      </c>
      <c r="D19" s="272">
        <f t="shared" si="0"/>
        <v>130.11</v>
      </c>
    </row>
    <row r="20" spans="1:4">
      <c r="A20" s="273" t="s">
        <v>83</v>
      </c>
      <c r="B20" s="274">
        <v>3014</v>
      </c>
      <c r="C20" s="274">
        <v>2200</v>
      </c>
      <c r="D20" s="272">
        <f t="shared" si="0"/>
        <v>137</v>
      </c>
    </row>
    <row r="21" spans="1:4">
      <c r="A21" s="273" t="s">
        <v>84</v>
      </c>
      <c r="B21" s="274">
        <v>57</v>
      </c>
      <c r="C21" s="274">
        <v>52</v>
      </c>
      <c r="D21" s="272">
        <f t="shared" si="0"/>
        <v>109.62</v>
      </c>
    </row>
    <row r="22" spans="1:4">
      <c r="A22" s="270" t="s">
        <v>85</v>
      </c>
      <c r="B22" s="271">
        <f>SUM(B23:B30)</f>
        <v>29685</v>
      </c>
      <c r="C22" s="271">
        <f>SUM(C23:C30)</f>
        <v>14868</v>
      </c>
      <c r="D22" s="272">
        <f t="shared" si="0"/>
        <v>199.66</v>
      </c>
    </row>
    <row r="23" spans="1:4">
      <c r="A23" s="273" t="s">
        <v>86</v>
      </c>
      <c r="B23" s="274">
        <v>5544</v>
      </c>
      <c r="C23" s="274">
        <v>3768</v>
      </c>
      <c r="D23" s="272">
        <f t="shared" si="0"/>
        <v>147.13</v>
      </c>
    </row>
    <row r="24" spans="1:4">
      <c r="A24" s="273" t="s">
        <v>87</v>
      </c>
      <c r="B24" s="274">
        <v>5793</v>
      </c>
      <c r="C24" s="274">
        <v>4300</v>
      </c>
      <c r="D24" s="272">
        <f t="shared" si="0"/>
        <v>134.72</v>
      </c>
    </row>
    <row r="25" spans="1:4">
      <c r="A25" s="273" t="s">
        <v>88</v>
      </c>
      <c r="B25" s="274">
        <v>3917</v>
      </c>
      <c r="C25" s="274">
        <v>2300</v>
      </c>
      <c r="D25" s="272">
        <f t="shared" si="0"/>
        <v>170.3</v>
      </c>
    </row>
    <row r="26" spans="1:4">
      <c r="A26" s="273" t="s">
        <v>89</v>
      </c>
      <c r="B26" s="274">
        <v>0</v>
      </c>
      <c r="C26" s="274">
        <v>0</v>
      </c>
      <c r="D26" s="272"/>
    </row>
    <row r="27" spans="1:4">
      <c r="A27" s="273" t="s">
        <v>90</v>
      </c>
      <c r="B27" s="274">
        <v>2559</v>
      </c>
      <c r="C27" s="274">
        <v>1000</v>
      </c>
      <c r="D27" s="272">
        <f t="shared" si="0"/>
        <v>255.9</v>
      </c>
    </row>
    <row r="28" spans="1:4">
      <c r="A28" s="273" t="s">
        <v>91</v>
      </c>
      <c r="B28" s="274">
        <v>1398</v>
      </c>
      <c r="C28" s="271">
        <v>0</v>
      </c>
      <c r="D28" s="272"/>
    </row>
    <row r="29" spans="1:4">
      <c r="A29" s="273" t="s">
        <v>92</v>
      </c>
      <c r="B29" s="274">
        <v>10474</v>
      </c>
      <c r="C29" s="271">
        <v>0</v>
      </c>
      <c r="D29" s="272"/>
    </row>
    <row r="30" spans="1:4">
      <c r="A30" s="273" t="s">
        <v>93</v>
      </c>
      <c r="B30" s="274">
        <v>0</v>
      </c>
      <c r="C30" s="274">
        <v>3500</v>
      </c>
      <c r="D30" s="272"/>
    </row>
    <row r="31" spans="1:4">
      <c r="A31" s="276" t="s">
        <v>94</v>
      </c>
      <c r="B31" s="271">
        <f>B5+B22</f>
        <v>87454</v>
      </c>
      <c r="C31" s="271">
        <f>C5+C22</f>
        <v>75261</v>
      </c>
      <c r="D31" s="272">
        <f t="shared" si="0"/>
        <v>116.2</v>
      </c>
    </row>
    <row r="32" spans="1:4">
      <c r="A32" s="277" t="s">
        <v>95</v>
      </c>
      <c r="B32" s="271">
        <v>0</v>
      </c>
      <c r="C32" s="271">
        <v>0</v>
      </c>
      <c r="D32" s="272"/>
    </row>
    <row r="33" spans="1:4">
      <c r="A33" s="277" t="s">
        <v>96</v>
      </c>
      <c r="B33" s="278">
        <f>B34+B38+B41+B40+B39+B42</f>
        <v>273100</v>
      </c>
      <c r="C33" s="278">
        <f>C34+C38+C41+C40+C39</f>
        <v>200798</v>
      </c>
      <c r="D33" s="272">
        <f t="shared" si="0"/>
        <v>136.01</v>
      </c>
    </row>
    <row r="34" spans="1:4">
      <c r="A34" s="279" t="s">
        <v>97</v>
      </c>
      <c r="B34" s="271">
        <f>B35+B36+B37</f>
        <v>143991</v>
      </c>
      <c r="C34" s="271">
        <f>C35+C36+C37</f>
        <v>182943</v>
      </c>
      <c r="D34" s="272"/>
    </row>
    <row r="35" spans="1:4">
      <c r="A35" s="280" t="s">
        <v>98</v>
      </c>
      <c r="B35" s="271">
        <v>6479</v>
      </c>
      <c r="C35" s="271">
        <v>6479</v>
      </c>
      <c r="D35" s="272">
        <f t="shared" si="0"/>
        <v>100</v>
      </c>
    </row>
    <row r="36" spans="1:4">
      <c r="A36" s="280" t="s">
        <v>99</v>
      </c>
      <c r="B36" s="271">
        <v>137512</v>
      </c>
      <c r="C36" s="271">
        <v>103555</v>
      </c>
      <c r="D36" s="272">
        <f t="shared" si="0"/>
        <v>132.79</v>
      </c>
    </row>
    <row r="37" spans="1:4">
      <c r="A37" s="280" t="s">
        <v>100</v>
      </c>
      <c r="B37" s="271">
        <v>0</v>
      </c>
      <c r="C37" s="271">
        <v>72909</v>
      </c>
      <c r="D37" s="272">
        <f t="shared" si="0"/>
        <v>0</v>
      </c>
    </row>
    <row r="38" spans="1:4">
      <c r="A38" s="281" t="s">
        <v>101</v>
      </c>
      <c r="B38" s="271">
        <v>0</v>
      </c>
      <c r="C38" s="271">
        <v>0</v>
      </c>
      <c r="D38" s="272"/>
    </row>
    <row r="39" spans="1:4">
      <c r="A39" s="282" t="s">
        <v>102</v>
      </c>
      <c r="B39" s="271">
        <v>57581</v>
      </c>
      <c r="C39" s="271">
        <v>821</v>
      </c>
      <c r="D39" s="272">
        <f t="shared" si="0"/>
        <v>7013.52</v>
      </c>
    </row>
    <row r="40" spans="1:4">
      <c r="A40" s="282" t="s">
        <v>103</v>
      </c>
      <c r="B40" s="271">
        <v>56108</v>
      </c>
      <c r="C40" s="271">
        <v>16309</v>
      </c>
      <c r="D40" s="272">
        <f t="shared" si="0"/>
        <v>344.03</v>
      </c>
    </row>
    <row r="41" spans="1:4">
      <c r="A41" s="279" t="s">
        <v>104</v>
      </c>
      <c r="B41" s="271">
        <v>0</v>
      </c>
      <c r="C41" s="271">
        <v>725</v>
      </c>
      <c r="D41" s="272">
        <f t="shared" si="0"/>
        <v>0</v>
      </c>
    </row>
    <row r="42" spans="1:4">
      <c r="A42" s="283" t="s">
        <v>105</v>
      </c>
      <c r="B42" s="271">
        <v>15420</v>
      </c>
      <c r="C42" s="271">
        <v>0</v>
      </c>
      <c r="D42" s="272"/>
    </row>
    <row r="43" spans="1:4">
      <c r="A43" s="282" t="s">
        <v>106</v>
      </c>
      <c r="B43" s="271">
        <v>0</v>
      </c>
      <c r="C43" s="271">
        <v>0</v>
      </c>
      <c r="D43" s="272"/>
    </row>
    <row r="44" spans="1:4">
      <c r="A44" s="276" t="s">
        <v>107</v>
      </c>
      <c r="B44" s="271">
        <f>B31+B32+B33</f>
        <v>360554</v>
      </c>
      <c r="C44" s="271">
        <f>C31+C32+C33</f>
        <v>276059</v>
      </c>
      <c r="D44" s="272">
        <f t="shared" si="0"/>
        <v>130.61</v>
      </c>
    </row>
    <row r="45" spans="1:2">
      <c r="A45" s="224"/>
      <c r="B45" s="268"/>
    </row>
    <row r="46" spans="1:2">
      <c r="A46" s="224"/>
      <c r="B46" s="268"/>
    </row>
    <row r="47" spans="1:2">
      <c r="A47" s="224"/>
      <c r="B47" s="268"/>
    </row>
    <row r="48" spans="1:2">
      <c r="A48" s="268"/>
      <c r="B48" s="268"/>
    </row>
    <row r="49" spans="1:2">
      <c r="A49" s="268"/>
      <c r="B49" s="268"/>
    </row>
    <row r="50" spans="1:2">
      <c r="A50" s="268"/>
      <c r="B50" s="268"/>
    </row>
  </sheetData>
  <mergeCells count="1">
    <mergeCell ref="A2:D2"/>
  </mergeCells>
  <pageMargins left="0.708661417322835" right="0.708661417322835" top="0.748031496062992" bottom="0.748031496062992" header="0.31496062992126" footer="0.31496062992126"/>
  <pageSetup paperSize="9" scale="95" fitToHeight="0"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7"/>
  <sheetViews>
    <sheetView workbookViewId="0">
      <selection activeCell="A2" sqref="A2:D2"/>
    </sheetView>
  </sheetViews>
  <sheetFormatPr defaultColWidth="8.125" defaultRowHeight="14.25" outlineLevelCol="5"/>
  <cols>
    <col min="1" max="1" width="35.125" style="53" customWidth="1"/>
    <col min="2" max="2" width="16.5" style="53" customWidth="1"/>
    <col min="3" max="3" width="16.375" style="53" customWidth="1"/>
    <col min="4" max="4" width="19.875" style="85" customWidth="1"/>
    <col min="5" max="5" width="10.5" style="53" customWidth="1"/>
    <col min="6" max="6" width="9.125" style="53" customWidth="1"/>
    <col min="7" max="13" width="8.125" style="53"/>
    <col min="14" max="14" width="11.5" style="53" customWidth="1"/>
    <col min="15" max="16384" width="8.125" style="53"/>
  </cols>
  <sheetData>
    <row r="1" spans="1:1">
      <c r="A1" s="53" t="s">
        <v>687</v>
      </c>
    </row>
    <row r="2" ht="21" spans="1:4">
      <c r="A2" s="86" t="s">
        <v>688</v>
      </c>
      <c r="B2" s="86"/>
      <c r="C2" s="86"/>
      <c r="D2" s="86"/>
    </row>
    <row r="3" spans="1:4">
      <c r="A3" s="87"/>
      <c r="B3" s="52"/>
      <c r="D3" s="54" t="s">
        <v>490</v>
      </c>
    </row>
    <row r="4" s="82" customFormat="1" ht="44.25" customHeight="1" spans="1:4">
      <c r="A4" s="102" t="s">
        <v>491</v>
      </c>
      <c r="B4" s="56" t="s">
        <v>65</v>
      </c>
      <c r="C4" s="26" t="s">
        <v>66</v>
      </c>
      <c r="D4" s="26" t="s">
        <v>67</v>
      </c>
    </row>
    <row r="5" ht="21" customHeight="1" spans="1:4">
      <c r="A5" s="70" t="s">
        <v>689</v>
      </c>
      <c r="B5" s="89"/>
      <c r="C5" s="89"/>
      <c r="D5" s="62"/>
    </row>
    <row r="6" ht="21" customHeight="1" spans="1:4">
      <c r="A6" s="70" t="s">
        <v>690</v>
      </c>
      <c r="B6" s="77">
        <v>15144</v>
      </c>
      <c r="C6" s="77">
        <v>12945</v>
      </c>
      <c r="D6" s="62">
        <f>B6/C6</f>
        <v>1.17</v>
      </c>
    </row>
    <row r="7" ht="21" customHeight="1" spans="1:4">
      <c r="A7" s="70" t="s">
        <v>691</v>
      </c>
      <c r="B7" s="103">
        <v>26442</v>
      </c>
      <c r="C7" s="103"/>
      <c r="D7" s="104"/>
    </row>
    <row r="8" ht="21" customHeight="1" spans="1:4">
      <c r="A8" s="70" t="s">
        <v>692</v>
      </c>
      <c r="B8" s="105"/>
      <c r="C8" s="105"/>
      <c r="D8" s="104"/>
    </row>
    <row r="9" ht="21" customHeight="1" spans="1:6">
      <c r="A9" s="70" t="s">
        <v>693</v>
      </c>
      <c r="B9" s="105"/>
      <c r="C9" s="105"/>
      <c r="D9" s="104"/>
      <c r="F9" s="106"/>
    </row>
    <row r="10" ht="21" customHeight="1" spans="1:4">
      <c r="A10" s="92" t="s">
        <v>694</v>
      </c>
      <c r="B10" s="105"/>
      <c r="C10" s="105"/>
      <c r="D10" s="104"/>
    </row>
    <row r="11" ht="21" customHeight="1" spans="1:4">
      <c r="A11" s="93" t="s">
        <v>695</v>
      </c>
      <c r="B11" s="105"/>
      <c r="C11" s="105"/>
      <c r="D11" s="104"/>
    </row>
    <row r="12" ht="21" customHeight="1" spans="1:4">
      <c r="A12" s="92" t="s">
        <v>696</v>
      </c>
      <c r="B12" s="105"/>
      <c r="C12" s="105"/>
      <c r="D12" s="104"/>
    </row>
    <row r="13" ht="21" customHeight="1" spans="1:4">
      <c r="A13" s="70" t="s">
        <v>697</v>
      </c>
      <c r="B13" s="105"/>
      <c r="C13" s="105"/>
      <c r="D13" s="104"/>
    </row>
    <row r="14" ht="21" customHeight="1" spans="1:4">
      <c r="A14" s="70" t="s">
        <v>698</v>
      </c>
      <c r="B14" s="105"/>
      <c r="C14" s="105"/>
      <c r="D14" s="104"/>
    </row>
    <row r="15" ht="21" customHeight="1" spans="1:4">
      <c r="A15" s="70" t="s">
        <v>699</v>
      </c>
      <c r="B15" s="105"/>
      <c r="C15" s="105"/>
      <c r="D15" s="104"/>
    </row>
    <row r="16" ht="21" customHeight="1" spans="1:4">
      <c r="A16" s="107" t="s">
        <v>700</v>
      </c>
      <c r="B16" s="77">
        <v>41586</v>
      </c>
      <c r="C16" s="77">
        <v>12945</v>
      </c>
      <c r="D16" s="62">
        <f>B16/C16</f>
        <v>3.213</v>
      </c>
    </row>
    <row r="17" spans="1:4">
      <c r="A17" s="83"/>
      <c r="B17" s="83"/>
      <c r="C17" s="83"/>
      <c r="D17" s="108"/>
    </row>
  </sheetData>
  <mergeCells count="1">
    <mergeCell ref="A2:D2"/>
  </mergeCells>
  <conditionalFormatting sqref="D16">
    <cfRule type="cellIs" dxfId="0" priority="1" stopIfTrue="1" operator="lessThan">
      <formula>0</formula>
    </cfRule>
  </conditionalFormatting>
  <conditionalFormatting sqref="A5:A6">
    <cfRule type="expression" dxfId="1" priority="2" stopIfTrue="1">
      <formula>"len($A:$A)=3"</formula>
    </cfRule>
  </conditionalFormatting>
  <conditionalFormatting sqref="D5:D6">
    <cfRule type="cellIs" dxfId="0" priority="3" stopIfTrue="1" operator="lessThan">
      <formula>0</formula>
    </cfRule>
  </conditionalFormatting>
  <pageMargins left="0.708661417322835" right="0.708661417322835" top="0.748031496062992" bottom="0.748031496062992" header="0.31496062992126" footer="0.31496062992126"/>
  <pageSetup paperSize="9" scale="93" fitToHeight="0" orientation="portrait"/>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6"/>
  <sheetViews>
    <sheetView workbookViewId="0">
      <selection activeCell="A2" sqref="A2:D2"/>
    </sheetView>
  </sheetViews>
  <sheetFormatPr defaultColWidth="8.125" defaultRowHeight="14.25" outlineLevelCol="5"/>
  <cols>
    <col min="1" max="1" width="37.125" style="53" customWidth="1"/>
    <col min="2" max="3" width="14.625" style="53" customWidth="1"/>
    <col min="4" max="4" width="18" style="85" customWidth="1"/>
    <col min="5" max="5" width="10.5" style="53" customWidth="1"/>
    <col min="6" max="6" width="9.125" style="53" customWidth="1"/>
    <col min="7" max="13" width="8.125" style="53"/>
    <col min="14" max="14" width="11.5" style="53" customWidth="1"/>
    <col min="15" max="16384" width="8.125" style="53"/>
  </cols>
  <sheetData>
    <row r="1" ht="19.9" customHeight="1" spans="1:1">
      <c r="A1" s="53" t="s">
        <v>701</v>
      </c>
    </row>
    <row r="2" ht="21" spans="1:4">
      <c r="A2" s="86" t="s">
        <v>702</v>
      </c>
      <c r="B2" s="86"/>
      <c r="C2" s="86"/>
      <c r="D2" s="86"/>
    </row>
    <row r="3" spans="1:4">
      <c r="A3" s="87"/>
      <c r="B3" s="52"/>
      <c r="D3" s="54" t="s">
        <v>490</v>
      </c>
    </row>
    <row r="4" s="82" customFormat="1" ht="45.75" customHeight="1" spans="1:4">
      <c r="A4" s="88" t="s">
        <v>491</v>
      </c>
      <c r="B4" s="56" t="s">
        <v>65</v>
      </c>
      <c r="C4" s="26" t="s">
        <v>66</v>
      </c>
      <c r="D4" s="26" t="s">
        <v>67</v>
      </c>
    </row>
    <row r="5" s="83" customFormat="1" ht="22.9" customHeight="1" spans="1:4">
      <c r="A5" s="70" t="s">
        <v>703</v>
      </c>
      <c r="B5" s="61"/>
      <c r="C5" s="89"/>
      <c r="D5" s="62"/>
    </row>
    <row r="6" s="83" customFormat="1" ht="22.9" customHeight="1" spans="1:4">
      <c r="A6" s="70" t="s">
        <v>704</v>
      </c>
      <c r="B6" s="61">
        <v>11107</v>
      </c>
      <c r="C6" s="61">
        <v>10234</v>
      </c>
      <c r="D6" s="62">
        <f>B6/C6</f>
        <v>1.085</v>
      </c>
    </row>
    <row r="7" s="83" customFormat="1" ht="22.9" customHeight="1" spans="1:4">
      <c r="A7" s="70" t="s">
        <v>705</v>
      </c>
      <c r="B7" s="90">
        <v>26435</v>
      </c>
      <c r="C7" s="89"/>
      <c r="D7" s="62"/>
    </row>
    <row r="8" s="83" customFormat="1" ht="22.9" customHeight="1" spans="1:4">
      <c r="A8" s="70" t="s">
        <v>706</v>
      </c>
      <c r="B8" s="61"/>
      <c r="C8" s="89"/>
      <c r="D8" s="62"/>
    </row>
    <row r="9" s="83" customFormat="1" ht="22.9" customHeight="1" spans="1:6">
      <c r="A9" s="70" t="s">
        <v>707</v>
      </c>
      <c r="B9" s="61"/>
      <c r="C9" s="89"/>
      <c r="D9" s="62"/>
      <c r="F9" s="91"/>
    </row>
    <row r="10" s="83" customFormat="1" ht="22.9" customHeight="1" spans="1:4">
      <c r="A10" s="92" t="s">
        <v>708</v>
      </c>
      <c r="B10" s="61"/>
      <c r="C10" s="89"/>
      <c r="D10" s="62"/>
    </row>
    <row r="11" s="83" customFormat="1" ht="22.9" customHeight="1" spans="1:4">
      <c r="A11" s="93" t="s">
        <v>709</v>
      </c>
      <c r="B11" s="61"/>
      <c r="C11" s="89"/>
      <c r="D11" s="62"/>
    </row>
    <row r="12" s="83" customFormat="1" ht="22.9" customHeight="1" spans="1:4">
      <c r="A12" s="92" t="s">
        <v>710</v>
      </c>
      <c r="B12" s="89"/>
      <c r="C12" s="94"/>
      <c r="D12" s="62"/>
    </row>
    <row r="13" s="84" customFormat="1" ht="22.9" customHeight="1" spans="1:4">
      <c r="A13" s="70" t="s">
        <v>711</v>
      </c>
      <c r="B13" s="95"/>
      <c r="C13" s="96"/>
      <c r="D13" s="97"/>
    </row>
    <row r="14" s="83" customFormat="1" ht="22.9" customHeight="1" spans="1:4">
      <c r="A14" s="70" t="s">
        <v>712</v>
      </c>
      <c r="B14" s="98"/>
      <c r="C14" s="98"/>
      <c r="D14" s="98"/>
    </row>
    <row r="15" s="83" customFormat="1" ht="22.9" customHeight="1" spans="1:4">
      <c r="A15" s="70" t="s">
        <v>713</v>
      </c>
      <c r="B15" s="99"/>
      <c r="C15" s="100"/>
      <c r="D15" s="62"/>
    </row>
    <row r="16" s="84" customFormat="1" ht="22.9" customHeight="1" spans="1:4">
      <c r="A16" s="101" t="s">
        <v>416</v>
      </c>
      <c r="B16" s="61">
        <v>37542</v>
      </c>
      <c r="C16" s="98">
        <f>SUM(C5:C14)</f>
        <v>10234</v>
      </c>
      <c r="D16" s="62">
        <f>B16/C16</f>
        <v>3.668</v>
      </c>
    </row>
  </sheetData>
  <mergeCells count="1">
    <mergeCell ref="A2:D2"/>
  </mergeCells>
  <conditionalFormatting sqref="A5:A6">
    <cfRule type="expression" dxfId="1" priority="2" stopIfTrue="1">
      <formula>"len($A:$A)=3"</formula>
    </cfRule>
  </conditionalFormatting>
  <conditionalFormatting sqref="D5:D13 D15:D16">
    <cfRule type="cellIs" dxfId="0" priority="5" stopIfTrue="1" operator="lessThan">
      <formula>0</formula>
    </cfRule>
  </conditionalFormatting>
  <conditionalFormatting sqref="D6:D13 D15:D16">
    <cfRule type="cellIs" dxfId="0" priority="1" stopIfTrue="1" operator="lessThan">
      <formula>0</formula>
    </cfRule>
  </conditionalFormatting>
  <pageMargins left="0.708661417322835" right="0.708661417322835" top="0.748031496062992" bottom="0.748031496062992" header="0.31496062992126" footer="0.31496062992126"/>
  <pageSetup paperSize="9" scale="97" fitToHeight="0" orientation="portrait"/>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65"/>
  <sheetViews>
    <sheetView workbookViewId="0">
      <selection activeCell="A2" sqref="A2:D2"/>
    </sheetView>
  </sheetViews>
  <sheetFormatPr defaultColWidth="9" defaultRowHeight="14.25" outlineLevelCol="3"/>
  <cols>
    <col min="1" max="1" width="37.375" style="48" customWidth="1"/>
    <col min="2" max="2" width="14.125" style="49" customWidth="1"/>
    <col min="3" max="3" width="14.125" style="48" customWidth="1"/>
    <col min="4" max="4" width="21.75" style="48" customWidth="1"/>
    <col min="5" max="16384" width="9" style="48"/>
  </cols>
  <sheetData>
    <row r="1" ht="19.35" customHeight="1" spans="1:1">
      <c r="A1" s="48" t="s">
        <v>714</v>
      </c>
    </row>
    <row r="2" ht="24.75" customHeight="1" spans="1:4">
      <c r="A2" s="50" t="s">
        <v>715</v>
      </c>
      <c r="B2" s="50"/>
      <c r="C2" s="50"/>
      <c r="D2" s="50"/>
    </row>
    <row r="3" ht="17.45" customHeight="1" spans="1:4">
      <c r="A3" s="51"/>
      <c r="B3" s="52"/>
      <c r="C3" s="53"/>
      <c r="D3" s="54" t="s">
        <v>490</v>
      </c>
    </row>
    <row r="4" ht="36.75" customHeight="1" spans="1:4">
      <c r="A4" s="55" t="s">
        <v>716</v>
      </c>
      <c r="B4" s="56" t="s">
        <v>65</v>
      </c>
      <c r="C4" s="26" t="s">
        <v>66</v>
      </c>
      <c r="D4" s="26" t="s">
        <v>67</v>
      </c>
    </row>
    <row r="5" ht="20.45" customHeight="1" spans="1:4">
      <c r="A5" s="57" t="s">
        <v>689</v>
      </c>
      <c r="B5" s="58"/>
      <c r="C5" s="58"/>
      <c r="D5" s="59"/>
    </row>
    <row r="6" ht="20.45" customHeight="1" spans="1:4">
      <c r="A6" s="60" t="s">
        <v>717</v>
      </c>
      <c r="B6" s="58"/>
      <c r="C6" s="58"/>
      <c r="D6" s="59"/>
    </row>
    <row r="7" ht="20.45" customHeight="1" spans="1:4">
      <c r="A7" s="60" t="s">
        <v>718</v>
      </c>
      <c r="B7" s="58"/>
      <c r="C7" s="58"/>
      <c r="D7" s="59"/>
    </row>
    <row r="8" ht="20.45" customHeight="1" spans="1:4">
      <c r="A8" s="60" t="s">
        <v>719</v>
      </c>
      <c r="B8" s="58"/>
      <c r="C8" s="58"/>
      <c r="D8" s="59"/>
    </row>
    <row r="9" ht="20.45" customHeight="1" spans="1:4">
      <c r="A9" s="60" t="s">
        <v>720</v>
      </c>
      <c r="B9" s="58"/>
      <c r="C9" s="58"/>
      <c r="D9" s="59"/>
    </row>
    <row r="10" ht="20.45" customHeight="1" spans="1:4">
      <c r="A10" s="76" t="s">
        <v>721</v>
      </c>
      <c r="B10" s="58"/>
      <c r="C10" s="58"/>
      <c r="D10" s="59"/>
    </row>
    <row r="11" ht="20.45" customHeight="1" spans="1:4">
      <c r="A11" s="57" t="s">
        <v>690</v>
      </c>
      <c r="B11" s="77">
        <v>15144</v>
      </c>
      <c r="C11" s="77">
        <v>12945</v>
      </c>
      <c r="D11" s="78">
        <f>B11/C11*100</f>
        <v>116.99</v>
      </c>
    </row>
    <row r="12" ht="20.45" customHeight="1" spans="1:4">
      <c r="A12" s="60" t="s">
        <v>717</v>
      </c>
      <c r="B12" s="77"/>
      <c r="C12" s="77"/>
      <c r="D12" s="65"/>
    </row>
    <row r="13" ht="20.45" customHeight="1" spans="1:4">
      <c r="A13" s="60" t="s">
        <v>718</v>
      </c>
      <c r="B13" s="77">
        <v>15144</v>
      </c>
      <c r="C13" s="77">
        <v>12945</v>
      </c>
      <c r="D13" s="78">
        <f>B13/C13*100</f>
        <v>116.99</v>
      </c>
    </row>
    <row r="14" ht="20.45" customHeight="1" spans="1:4">
      <c r="A14" s="60" t="s">
        <v>719</v>
      </c>
      <c r="B14" s="64"/>
      <c r="C14" s="65"/>
      <c r="D14" s="65"/>
    </row>
    <row r="15" ht="20.45" customHeight="1" spans="1:4">
      <c r="A15" s="60" t="s">
        <v>720</v>
      </c>
      <c r="B15" s="64"/>
      <c r="C15" s="65"/>
      <c r="D15" s="65"/>
    </row>
    <row r="16" ht="20.45" customHeight="1" spans="1:4">
      <c r="A16" s="76" t="s">
        <v>721</v>
      </c>
      <c r="B16" s="64"/>
      <c r="C16" s="65"/>
      <c r="D16" s="65"/>
    </row>
    <row r="17" ht="20.45" customHeight="1" spans="1:4">
      <c r="A17" s="57" t="s">
        <v>691</v>
      </c>
      <c r="B17" s="64">
        <v>26442</v>
      </c>
      <c r="C17" s="65"/>
      <c r="D17" s="65"/>
    </row>
    <row r="18" ht="20.45" customHeight="1" spans="1:4">
      <c r="A18" s="70" t="s">
        <v>717</v>
      </c>
      <c r="B18" s="64">
        <v>12877</v>
      </c>
      <c r="C18" s="65"/>
      <c r="D18" s="65"/>
    </row>
    <row r="19" ht="20.45" customHeight="1" spans="1:4">
      <c r="A19" s="70" t="s">
        <v>718</v>
      </c>
      <c r="B19" s="64">
        <v>13000</v>
      </c>
      <c r="C19" s="65"/>
      <c r="D19" s="65"/>
    </row>
    <row r="20" ht="20.45" customHeight="1" spans="1:4">
      <c r="A20" s="70" t="s">
        <v>719</v>
      </c>
      <c r="B20" s="64">
        <v>15</v>
      </c>
      <c r="C20" s="65"/>
      <c r="D20" s="65"/>
    </row>
    <row r="21" ht="20.45" customHeight="1" spans="1:4">
      <c r="A21" s="70" t="s">
        <v>720</v>
      </c>
      <c r="B21" s="64">
        <v>550</v>
      </c>
      <c r="C21" s="65"/>
      <c r="D21" s="65"/>
    </row>
    <row r="22" ht="20.45" customHeight="1" spans="1:4">
      <c r="A22" s="79" t="s">
        <v>721</v>
      </c>
      <c r="B22" s="64"/>
      <c r="C22" s="65"/>
      <c r="D22" s="65"/>
    </row>
    <row r="23" ht="20.45" customHeight="1" spans="1:4">
      <c r="A23" s="57" t="s">
        <v>692</v>
      </c>
      <c r="B23" s="64"/>
      <c r="C23" s="65"/>
      <c r="D23" s="65"/>
    </row>
    <row r="24" ht="20.45" customHeight="1" spans="1:4">
      <c r="A24" s="70" t="s">
        <v>717</v>
      </c>
      <c r="B24" s="64"/>
      <c r="C24" s="65"/>
      <c r="D24" s="65"/>
    </row>
    <row r="25" ht="20.45" customHeight="1" spans="1:4">
      <c r="A25" s="70" t="s">
        <v>718</v>
      </c>
      <c r="B25" s="64"/>
      <c r="C25" s="65"/>
      <c r="D25" s="65"/>
    </row>
    <row r="26" ht="20.45" customHeight="1" spans="1:4">
      <c r="A26" s="70" t="s">
        <v>719</v>
      </c>
      <c r="B26" s="64"/>
      <c r="C26" s="65"/>
      <c r="D26" s="65"/>
    </row>
    <row r="27" ht="20.45" customHeight="1" spans="1:4">
      <c r="A27" s="70" t="s">
        <v>720</v>
      </c>
      <c r="B27" s="64"/>
      <c r="C27" s="65"/>
      <c r="D27" s="65"/>
    </row>
    <row r="28" ht="20.45" customHeight="1" spans="1:4">
      <c r="A28" s="79" t="s">
        <v>721</v>
      </c>
      <c r="B28" s="64"/>
      <c r="C28" s="65"/>
      <c r="D28" s="65"/>
    </row>
    <row r="29" ht="20.45" customHeight="1" spans="1:4">
      <c r="A29" s="57" t="s">
        <v>693</v>
      </c>
      <c r="B29" s="64"/>
      <c r="C29" s="65"/>
      <c r="D29" s="65"/>
    </row>
    <row r="30" ht="20.45" customHeight="1" spans="1:4">
      <c r="A30" s="68" t="s">
        <v>722</v>
      </c>
      <c r="B30" s="64"/>
      <c r="C30" s="65"/>
      <c r="D30" s="65"/>
    </row>
    <row r="31" ht="20.45" customHeight="1" spans="1:4">
      <c r="A31" s="60" t="s">
        <v>717</v>
      </c>
      <c r="B31" s="64"/>
      <c r="C31" s="65"/>
      <c r="D31" s="65"/>
    </row>
    <row r="32" ht="20.45" customHeight="1" spans="1:4">
      <c r="A32" s="60" t="s">
        <v>718</v>
      </c>
      <c r="B32" s="64"/>
      <c r="C32" s="65"/>
      <c r="D32" s="65"/>
    </row>
    <row r="33" ht="20.45" customHeight="1" spans="1:4">
      <c r="A33" s="60" t="s">
        <v>719</v>
      </c>
      <c r="B33" s="64"/>
      <c r="C33" s="65"/>
      <c r="D33" s="65"/>
    </row>
    <row r="34" ht="20.45" customHeight="1" spans="1:4">
      <c r="A34" s="60" t="s">
        <v>720</v>
      </c>
      <c r="B34" s="64"/>
      <c r="C34" s="65"/>
      <c r="D34" s="65"/>
    </row>
    <row r="35" ht="20.45" customHeight="1" spans="1:4">
      <c r="A35" s="76" t="s">
        <v>721</v>
      </c>
      <c r="B35" s="64"/>
      <c r="C35" s="65"/>
      <c r="D35" s="65"/>
    </row>
    <row r="36" ht="20.45" customHeight="1" spans="1:4">
      <c r="A36" s="70" t="s">
        <v>695</v>
      </c>
      <c r="B36" s="64"/>
      <c r="C36" s="65"/>
      <c r="D36" s="65"/>
    </row>
    <row r="37" ht="20.45" customHeight="1" spans="1:4">
      <c r="A37" s="60" t="s">
        <v>717</v>
      </c>
      <c r="B37" s="64"/>
      <c r="C37" s="65"/>
      <c r="D37" s="65"/>
    </row>
    <row r="38" ht="20.45" customHeight="1" spans="1:4">
      <c r="A38" s="60" t="s">
        <v>718</v>
      </c>
      <c r="B38" s="64"/>
      <c r="C38" s="65"/>
      <c r="D38" s="65"/>
    </row>
    <row r="39" ht="20.45" customHeight="1" spans="1:4">
      <c r="A39" s="60" t="s">
        <v>719</v>
      </c>
      <c r="B39" s="64"/>
      <c r="C39" s="65"/>
      <c r="D39" s="65"/>
    </row>
    <row r="40" ht="20.45" customHeight="1" spans="1:4">
      <c r="A40" s="60" t="s">
        <v>720</v>
      </c>
      <c r="B40" s="64"/>
      <c r="C40" s="65"/>
      <c r="D40" s="65"/>
    </row>
    <row r="41" ht="20.45" customHeight="1" spans="1:4">
      <c r="A41" s="60" t="s">
        <v>721</v>
      </c>
      <c r="B41" s="64"/>
      <c r="C41" s="65"/>
      <c r="D41" s="65"/>
    </row>
    <row r="42" ht="20.45" customHeight="1" spans="1:4">
      <c r="A42" s="68" t="s">
        <v>723</v>
      </c>
      <c r="B42" s="64"/>
      <c r="C42" s="65"/>
      <c r="D42" s="65"/>
    </row>
    <row r="43" ht="20.45" customHeight="1" spans="1:4">
      <c r="A43" s="68" t="s">
        <v>724</v>
      </c>
      <c r="B43" s="64"/>
      <c r="C43" s="65"/>
      <c r="D43" s="65"/>
    </row>
    <row r="44" ht="20.45" customHeight="1" spans="1:4">
      <c r="A44" s="68" t="s">
        <v>725</v>
      </c>
      <c r="B44" s="64"/>
      <c r="C44" s="65"/>
      <c r="D44" s="65"/>
    </row>
    <row r="45" ht="20.45" customHeight="1" spans="1:4">
      <c r="A45" s="68" t="s">
        <v>726</v>
      </c>
      <c r="B45" s="64"/>
      <c r="C45" s="65"/>
      <c r="D45" s="65"/>
    </row>
    <row r="46" ht="20.45" customHeight="1" spans="1:4">
      <c r="A46" s="72" t="s">
        <v>720</v>
      </c>
      <c r="B46" s="64"/>
      <c r="C46" s="65"/>
      <c r="D46" s="65"/>
    </row>
    <row r="47" ht="20.45" customHeight="1" spans="1:4">
      <c r="A47" s="72" t="s">
        <v>721</v>
      </c>
      <c r="B47" s="64"/>
      <c r="C47" s="65"/>
      <c r="D47" s="65"/>
    </row>
    <row r="48" ht="20.45" customHeight="1" spans="1:4">
      <c r="A48" s="57" t="s">
        <v>697</v>
      </c>
      <c r="B48" s="64"/>
      <c r="C48" s="65"/>
      <c r="D48" s="65"/>
    </row>
    <row r="49" ht="20.45" customHeight="1" spans="1:4">
      <c r="A49" s="60" t="s">
        <v>717</v>
      </c>
      <c r="B49" s="64"/>
      <c r="C49" s="65"/>
      <c r="D49" s="65"/>
    </row>
    <row r="50" ht="20.45" customHeight="1" spans="1:4">
      <c r="A50" s="60" t="s">
        <v>718</v>
      </c>
      <c r="B50" s="64"/>
      <c r="C50" s="65"/>
      <c r="D50" s="65"/>
    </row>
    <row r="51" ht="20.45" customHeight="1" spans="1:4">
      <c r="A51" s="60" t="s">
        <v>719</v>
      </c>
      <c r="B51" s="64"/>
      <c r="C51" s="65"/>
      <c r="D51" s="65"/>
    </row>
    <row r="52" ht="20.45" customHeight="1" spans="1:4">
      <c r="A52" s="60" t="s">
        <v>720</v>
      </c>
      <c r="B52" s="64"/>
      <c r="C52" s="65"/>
      <c r="D52" s="65"/>
    </row>
    <row r="53" ht="20.45" customHeight="1" spans="1:4">
      <c r="A53" s="60" t="s">
        <v>721</v>
      </c>
      <c r="B53" s="64"/>
      <c r="C53" s="65"/>
      <c r="D53" s="65"/>
    </row>
    <row r="54" ht="20.45" customHeight="1" spans="1:4">
      <c r="A54" s="57" t="s">
        <v>698</v>
      </c>
      <c r="B54" s="64"/>
      <c r="C54" s="65"/>
      <c r="D54" s="65"/>
    </row>
    <row r="55" ht="20.45" customHeight="1" spans="1:4">
      <c r="A55" s="60" t="s">
        <v>717</v>
      </c>
      <c r="B55" s="64"/>
      <c r="C55" s="65"/>
      <c r="D55" s="65"/>
    </row>
    <row r="56" ht="20.45" customHeight="1" spans="1:4">
      <c r="A56" s="60" t="s">
        <v>718</v>
      </c>
      <c r="B56" s="64"/>
      <c r="C56" s="65"/>
      <c r="D56" s="65"/>
    </row>
    <row r="57" ht="20.45" customHeight="1" spans="1:4">
      <c r="A57" s="60" t="s">
        <v>719</v>
      </c>
      <c r="B57" s="64"/>
      <c r="C57" s="65"/>
      <c r="D57" s="65"/>
    </row>
    <row r="58" ht="20.45" customHeight="1" spans="1:4">
      <c r="A58" s="60" t="s">
        <v>720</v>
      </c>
      <c r="B58" s="64"/>
      <c r="C58" s="65"/>
      <c r="D58" s="65"/>
    </row>
    <row r="59" ht="20.45" customHeight="1" spans="1:4">
      <c r="A59" s="60" t="s">
        <v>721</v>
      </c>
      <c r="B59" s="64"/>
      <c r="C59" s="65"/>
      <c r="D59" s="65"/>
    </row>
    <row r="60" ht="20.45" customHeight="1" spans="1:4">
      <c r="A60" s="57" t="s">
        <v>699</v>
      </c>
      <c r="B60" s="64"/>
      <c r="C60" s="65"/>
      <c r="D60" s="65"/>
    </row>
    <row r="61" ht="20.45" customHeight="1" spans="1:4">
      <c r="A61" s="60" t="s">
        <v>717</v>
      </c>
      <c r="B61" s="64"/>
      <c r="C61" s="65"/>
      <c r="D61" s="65"/>
    </row>
    <row r="62" ht="20.45" customHeight="1" spans="1:4">
      <c r="A62" s="60" t="s">
        <v>718</v>
      </c>
      <c r="B62" s="64"/>
      <c r="C62" s="65"/>
      <c r="D62" s="65"/>
    </row>
    <row r="63" ht="20.45" customHeight="1" spans="1:4">
      <c r="A63" s="60" t="s">
        <v>719</v>
      </c>
      <c r="B63" s="64"/>
      <c r="C63" s="65"/>
      <c r="D63" s="65"/>
    </row>
    <row r="64" ht="20.45" customHeight="1" spans="1:4">
      <c r="A64" s="60" t="s">
        <v>720</v>
      </c>
      <c r="B64" s="64"/>
      <c r="C64" s="65"/>
      <c r="D64" s="65"/>
    </row>
    <row r="65" ht="20.45" customHeight="1" spans="1:4">
      <c r="A65" s="60" t="s">
        <v>721</v>
      </c>
      <c r="B65" s="80"/>
      <c r="C65" s="81"/>
      <c r="D65" s="81"/>
    </row>
  </sheetData>
  <mergeCells count="1">
    <mergeCell ref="A2:D2"/>
  </mergeCells>
  <conditionalFormatting sqref="A5:A16">
    <cfRule type="expression" dxfId="1" priority="6" stopIfTrue="1">
      <formula>"len($A:$A)=3"</formula>
    </cfRule>
  </conditionalFormatting>
  <conditionalFormatting sqref="A31:A35">
    <cfRule type="expression" dxfId="1" priority="5" stopIfTrue="1">
      <formula>"len($A:$A)=3"</formula>
    </cfRule>
  </conditionalFormatting>
  <conditionalFormatting sqref="A37:A41">
    <cfRule type="expression" dxfId="1" priority="4" stopIfTrue="1">
      <formula>"len($A:$A)=3"</formula>
    </cfRule>
  </conditionalFormatting>
  <conditionalFormatting sqref="A49:A53">
    <cfRule type="expression" dxfId="1" priority="3" stopIfTrue="1">
      <formula>"len($A:$A)=3"</formula>
    </cfRule>
  </conditionalFormatting>
  <conditionalFormatting sqref="A55:A59">
    <cfRule type="expression" dxfId="1" priority="2" stopIfTrue="1">
      <formula>"len($A:$A)=3"</formula>
    </cfRule>
  </conditionalFormatting>
  <conditionalFormatting sqref="A61:A65">
    <cfRule type="expression" dxfId="1" priority="1" stopIfTrue="1">
      <formula>"len($A:$A)=3"</formula>
    </cfRule>
  </conditionalFormatting>
  <pageMargins left="0.708661417322835" right="0.708661417322835" top="0.748031496062992" bottom="0.748031496062992" header="0.31496062992126" footer="0.31496062992126"/>
  <pageSetup paperSize="9" scale="93" fitToHeight="0" orientation="portrait"/>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9"/>
  <sheetViews>
    <sheetView workbookViewId="0">
      <selection activeCell="A2" sqref="A2:D2"/>
    </sheetView>
  </sheetViews>
  <sheetFormatPr defaultColWidth="9" defaultRowHeight="14.25" outlineLevelCol="3"/>
  <cols>
    <col min="1" max="1" width="46" style="48" customWidth="1"/>
    <col min="2" max="2" width="13" style="49" customWidth="1"/>
    <col min="3" max="3" width="13.375" style="48" customWidth="1"/>
    <col min="4" max="4" width="17.375" style="48" customWidth="1"/>
    <col min="5" max="16384" width="9" style="48"/>
  </cols>
  <sheetData>
    <row r="1" ht="19.35" customHeight="1" spans="1:1">
      <c r="A1" s="48" t="s">
        <v>727</v>
      </c>
    </row>
    <row r="2" ht="26.45" customHeight="1" spans="1:4">
      <c r="A2" s="50" t="s">
        <v>728</v>
      </c>
      <c r="B2" s="50"/>
      <c r="C2" s="50"/>
      <c r="D2" s="50"/>
    </row>
    <row r="3" ht="17.45" customHeight="1" spans="1:4">
      <c r="A3" s="51"/>
      <c r="B3" s="52"/>
      <c r="C3" s="53"/>
      <c r="D3" s="54" t="s">
        <v>490</v>
      </c>
    </row>
    <row r="4" ht="44.45" customHeight="1" spans="1:4">
      <c r="A4" s="55" t="s">
        <v>716</v>
      </c>
      <c r="B4" s="56" t="s">
        <v>65</v>
      </c>
      <c r="C4" s="26" t="s">
        <v>66</v>
      </c>
      <c r="D4" s="26" t="s">
        <v>67</v>
      </c>
    </row>
    <row r="5" ht="22.9" customHeight="1" spans="1:4">
      <c r="A5" s="57" t="s">
        <v>703</v>
      </c>
      <c r="B5" s="58"/>
      <c r="C5" s="58"/>
      <c r="D5" s="59"/>
    </row>
    <row r="6" ht="22.9" customHeight="1" spans="1:4">
      <c r="A6" s="60" t="s">
        <v>729</v>
      </c>
      <c r="B6" s="58"/>
      <c r="C6" s="58"/>
      <c r="D6" s="59"/>
    </row>
    <row r="7" ht="22.9" customHeight="1" spans="1:4">
      <c r="A7" s="60" t="s">
        <v>730</v>
      </c>
      <c r="B7" s="58"/>
      <c r="C7" s="58"/>
      <c r="D7" s="59"/>
    </row>
    <row r="8" ht="22.9" customHeight="1" spans="1:4">
      <c r="A8" s="60" t="s">
        <v>731</v>
      </c>
      <c r="B8" s="58"/>
      <c r="C8" s="58"/>
      <c r="D8" s="59"/>
    </row>
    <row r="9" ht="22.9" customHeight="1" spans="1:4">
      <c r="A9" s="60" t="s">
        <v>732</v>
      </c>
      <c r="B9" s="58"/>
      <c r="C9" s="58"/>
      <c r="D9" s="59"/>
    </row>
    <row r="10" ht="22.9" customHeight="1" spans="1:4">
      <c r="A10" s="57" t="s">
        <v>704</v>
      </c>
      <c r="B10" s="61">
        <v>10234</v>
      </c>
      <c r="C10" s="61">
        <v>9437</v>
      </c>
      <c r="D10" s="62">
        <f>B10/C10</f>
        <v>1.084</v>
      </c>
    </row>
    <row r="11" ht="22.9" customHeight="1" spans="1:4">
      <c r="A11" s="63" t="s">
        <v>733</v>
      </c>
      <c r="B11" s="61">
        <v>10234</v>
      </c>
      <c r="C11" s="61">
        <v>9437</v>
      </c>
      <c r="D11" s="62">
        <f>B11/C11</f>
        <v>1.084</v>
      </c>
    </row>
    <row r="12" ht="22.9" customHeight="1" spans="1:4">
      <c r="A12" s="63" t="s">
        <v>734</v>
      </c>
      <c r="B12" s="64"/>
      <c r="C12" s="65"/>
      <c r="D12" s="65"/>
    </row>
    <row r="13" ht="22.9" customHeight="1" spans="1:4">
      <c r="A13" s="63" t="s">
        <v>735</v>
      </c>
      <c r="B13" s="64"/>
      <c r="C13" s="65"/>
      <c r="D13" s="65"/>
    </row>
    <row r="14" ht="22.9" customHeight="1" spans="1:4">
      <c r="A14" s="63" t="s">
        <v>736</v>
      </c>
      <c r="B14" s="64"/>
      <c r="C14" s="65"/>
      <c r="D14" s="65"/>
    </row>
    <row r="15" ht="22.9" customHeight="1" spans="1:4">
      <c r="A15" s="57" t="s">
        <v>705</v>
      </c>
      <c r="B15" s="64">
        <v>26435</v>
      </c>
      <c r="C15" s="65"/>
      <c r="D15" s="65"/>
    </row>
    <row r="16" ht="22.9" customHeight="1" spans="1:4">
      <c r="A16" s="66" t="s">
        <v>737</v>
      </c>
      <c r="B16" s="64">
        <v>26435</v>
      </c>
      <c r="C16" s="65"/>
      <c r="D16" s="65"/>
    </row>
    <row r="17" ht="22.9" customHeight="1" spans="1:4">
      <c r="A17" s="66" t="s">
        <v>738</v>
      </c>
      <c r="B17" s="64"/>
      <c r="C17" s="65"/>
      <c r="D17" s="65"/>
    </row>
    <row r="18" ht="22.9" customHeight="1" spans="1:4">
      <c r="A18" s="57" t="s">
        <v>706</v>
      </c>
      <c r="B18" s="64"/>
      <c r="C18" s="65"/>
      <c r="D18" s="65"/>
    </row>
    <row r="19" ht="22.9" customHeight="1" spans="1:4">
      <c r="A19" s="67" t="s">
        <v>739</v>
      </c>
      <c r="B19" s="64"/>
      <c r="C19" s="65"/>
      <c r="D19" s="65"/>
    </row>
    <row r="20" ht="22.9" customHeight="1" spans="1:4">
      <c r="A20" s="67" t="s">
        <v>740</v>
      </c>
      <c r="B20" s="64"/>
      <c r="C20" s="65"/>
      <c r="D20" s="65"/>
    </row>
    <row r="21" ht="22.9" customHeight="1" spans="1:4">
      <c r="A21" s="67" t="s">
        <v>741</v>
      </c>
      <c r="B21" s="64"/>
      <c r="C21" s="65"/>
      <c r="D21" s="65"/>
    </row>
    <row r="22" ht="22.9" customHeight="1" spans="1:4">
      <c r="A22" s="57" t="s">
        <v>707</v>
      </c>
      <c r="B22" s="64"/>
      <c r="C22" s="65"/>
      <c r="D22" s="65"/>
    </row>
    <row r="23" ht="22.9" customHeight="1" spans="1:4">
      <c r="A23" s="68" t="s">
        <v>708</v>
      </c>
      <c r="B23" s="64"/>
      <c r="C23" s="65"/>
      <c r="D23" s="65"/>
    </row>
    <row r="24" ht="22.9" customHeight="1" spans="1:4">
      <c r="A24" s="69" t="s">
        <v>742</v>
      </c>
      <c r="B24" s="64"/>
      <c r="C24" s="65"/>
      <c r="D24" s="65"/>
    </row>
    <row r="25" ht="22.9" customHeight="1" spans="1:4">
      <c r="A25" s="69" t="s">
        <v>743</v>
      </c>
      <c r="B25" s="64"/>
      <c r="C25" s="65"/>
      <c r="D25" s="65"/>
    </row>
    <row r="26" ht="22.9" customHeight="1" spans="1:4">
      <c r="A26" s="69" t="s">
        <v>744</v>
      </c>
      <c r="B26" s="64"/>
      <c r="C26" s="65"/>
      <c r="D26" s="65"/>
    </row>
    <row r="27" ht="22.9" customHeight="1" spans="1:4">
      <c r="A27" s="70" t="s">
        <v>709</v>
      </c>
      <c r="B27" s="64"/>
      <c r="C27" s="65"/>
      <c r="D27" s="65"/>
    </row>
    <row r="28" ht="22.9" customHeight="1" spans="1:4">
      <c r="A28" s="71" t="s">
        <v>745</v>
      </c>
      <c r="B28" s="64"/>
      <c r="C28" s="65"/>
      <c r="D28" s="65"/>
    </row>
    <row r="29" ht="22.9" customHeight="1" spans="1:4">
      <c r="A29" s="71" t="s">
        <v>746</v>
      </c>
      <c r="B29" s="64"/>
      <c r="C29" s="65"/>
      <c r="D29" s="65"/>
    </row>
    <row r="30" ht="22.9" customHeight="1" spans="1:4">
      <c r="A30" s="71" t="s">
        <v>747</v>
      </c>
      <c r="B30" s="64"/>
      <c r="C30" s="65"/>
      <c r="D30" s="65"/>
    </row>
    <row r="31" ht="22.9" customHeight="1" spans="1:4">
      <c r="A31" s="68" t="s">
        <v>710</v>
      </c>
      <c r="B31" s="64"/>
      <c r="C31" s="65"/>
      <c r="D31" s="65"/>
    </row>
    <row r="32" ht="22.9" customHeight="1" spans="1:4">
      <c r="A32" s="72" t="s">
        <v>748</v>
      </c>
      <c r="B32" s="64"/>
      <c r="C32" s="65"/>
      <c r="D32" s="65"/>
    </row>
    <row r="33" ht="22.9" customHeight="1" spans="1:4">
      <c r="A33" s="72" t="s">
        <v>746</v>
      </c>
      <c r="B33" s="64"/>
      <c r="C33" s="65"/>
      <c r="D33" s="65"/>
    </row>
    <row r="34" ht="22.9" customHeight="1" spans="1:4">
      <c r="A34" s="72" t="s">
        <v>749</v>
      </c>
      <c r="B34" s="64"/>
      <c r="C34" s="65"/>
      <c r="D34" s="65"/>
    </row>
    <row r="35" ht="22.9" customHeight="1" spans="1:4">
      <c r="A35" s="57" t="s">
        <v>711</v>
      </c>
      <c r="B35" s="64"/>
      <c r="C35" s="65"/>
      <c r="D35" s="65"/>
    </row>
    <row r="36" ht="22.9" customHeight="1" spans="1:4">
      <c r="A36" s="73" t="s">
        <v>750</v>
      </c>
      <c r="B36" s="64"/>
      <c r="C36" s="65"/>
      <c r="D36" s="65"/>
    </row>
    <row r="37" ht="22.9" customHeight="1" spans="1:4">
      <c r="A37" s="73" t="s">
        <v>751</v>
      </c>
      <c r="B37" s="64"/>
      <c r="C37" s="65"/>
      <c r="D37" s="65"/>
    </row>
    <row r="38" ht="22.9" customHeight="1" spans="1:4">
      <c r="A38" s="73" t="s">
        <v>752</v>
      </c>
      <c r="B38" s="64"/>
      <c r="C38" s="65"/>
      <c r="D38" s="65"/>
    </row>
    <row r="39" ht="22.9" customHeight="1" spans="1:4">
      <c r="A39" s="73" t="s">
        <v>753</v>
      </c>
      <c r="B39" s="64"/>
      <c r="C39" s="65"/>
      <c r="D39" s="65"/>
    </row>
    <row r="40" ht="22.9" customHeight="1" spans="1:4">
      <c r="A40" s="57" t="s">
        <v>712</v>
      </c>
      <c r="B40" s="64"/>
      <c r="C40" s="65"/>
      <c r="D40" s="65"/>
    </row>
    <row r="41" ht="22.9" customHeight="1" spans="1:4">
      <c r="A41" s="74" t="s">
        <v>754</v>
      </c>
      <c r="B41" s="64"/>
      <c r="C41" s="65"/>
      <c r="D41" s="65"/>
    </row>
    <row r="42" ht="22.9" customHeight="1" spans="1:4">
      <c r="A42" s="74" t="s">
        <v>755</v>
      </c>
      <c r="B42" s="64"/>
      <c r="C42" s="65"/>
      <c r="D42" s="65"/>
    </row>
    <row r="43" ht="22.9" customHeight="1" spans="1:4">
      <c r="A43" s="74" t="s">
        <v>731</v>
      </c>
      <c r="B43" s="64"/>
      <c r="C43" s="65"/>
      <c r="D43" s="65"/>
    </row>
    <row r="44" ht="22.9" customHeight="1" spans="1:4">
      <c r="A44" s="74" t="s">
        <v>756</v>
      </c>
      <c r="B44" s="64"/>
      <c r="C44" s="65"/>
      <c r="D44" s="65"/>
    </row>
    <row r="45" ht="22.9" customHeight="1" spans="1:4">
      <c r="A45" s="74" t="s">
        <v>757</v>
      </c>
      <c r="B45" s="64"/>
      <c r="C45" s="65"/>
      <c r="D45" s="65"/>
    </row>
    <row r="46" ht="22.9" customHeight="1" spans="1:4">
      <c r="A46" s="57" t="s">
        <v>713</v>
      </c>
      <c r="B46" s="64"/>
      <c r="C46" s="65"/>
      <c r="D46" s="65"/>
    </row>
    <row r="47" ht="22.9" customHeight="1" spans="1:4">
      <c r="A47" s="75" t="s">
        <v>758</v>
      </c>
      <c r="B47" s="64"/>
      <c r="C47" s="65"/>
      <c r="D47" s="65"/>
    </row>
    <row r="48" ht="22.9" customHeight="1" spans="1:4">
      <c r="A48" s="75" t="s">
        <v>759</v>
      </c>
      <c r="B48" s="64"/>
      <c r="C48" s="65"/>
      <c r="D48" s="65"/>
    </row>
    <row r="49" ht="22.9" customHeight="1" spans="1:4">
      <c r="A49" s="75" t="s">
        <v>760</v>
      </c>
      <c r="B49" s="64"/>
      <c r="C49" s="65"/>
      <c r="D49" s="65"/>
    </row>
  </sheetData>
  <mergeCells count="1">
    <mergeCell ref="A2:D2"/>
  </mergeCells>
  <conditionalFormatting sqref="D10">
    <cfRule type="cellIs" dxfId="0" priority="1" stopIfTrue="1" operator="lessThan">
      <formula>0</formula>
    </cfRule>
  </conditionalFormatting>
  <conditionalFormatting sqref="D11">
    <cfRule type="cellIs" dxfId="0" priority="2" stopIfTrue="1" operator="lessThan">
      <formula>0</formula>
    </cfRule>
  </conditionalFormatting>
  <conditionalFormatting sqref="A5:A14">
    <cfRule type="expression" dxfId="1" priority="3" stopIfTrue="1">
      <formula>"len($A:$A)=3"</formula>
    </cfRule>
  </conditionalFormatting>
  <pageMargins left="0.708661417322835" right="0.708661417322835" top="0.748031496062992" bottom="0.748031496062992" header="0.31496062992126" footer="0.31496062992126"/>
  <pageSetup paperSize="9" scale="91" fitToHeight="0" orientation="portrait"/>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91"/>
  <sheetViews>
    <sheetView topLeftCell="A31" workbookViewId="0">
      <selection activeCell="F32" sqref="F32"/>
    </sheetView>
  </sheetViews>
  <sheetFormatPr defaultColWidth="9" defaultRowHeight="14.25" outlineLevelCol="4"/>
  <cols>
    <col min="1" max="1" width="40.25" customWidth="1"/>
    <col min="2" max="2" width="15.75" customWidth="1"/>
    <col min="3" max="3" width="12.125" customWidth="1"/>
    <col min="4" max="4" width="11.75" customWidth="1"/>
    <col min="5" max="5" width="12.125" customWidth="1"/>
  </cols>
  <sheetData>
    <row r="1" ht="24.75" customHeight="1" spans="1:1">
      <c r="A1" s="21" t="s">
        <v>761</v>
      </c>
    </row>
    <row r="2" ht="37.5" customHeight="1" spans="1:5">
      <c r="A2" s="22" t="s">
        <v>762</v>
      </c>
      <c r="B2" s="22"/>
      <c r="C2" s="22"/>
      <c r="D2" s="22"/>
      <c r="E2" s="22"/>
    </row>
    <row r="3" ht="24.75" customHeight="1" spans="1:5">
      <c r="A3" s="23"/>
      <c r="B3" s="23"/>
      <c r="C3" s="23"/>
      <c r="D3" s="23"/>
      <c r="E3" s="24" t="s">
        <v>63</v>
      </c>
    </row>
    <row r="4" ht="21.75" customHeight="1" spans="1:5">
      <c r="A4" s="25" t="s">
        <v>763</v>
      </c>
      <c r="B4" s="25" t="s">
        <v>764</v>
      </c>
      <c r="C4" s="26" t="s">
        <v>765</v>
      </c>
      <c r="D4" s="27" t="s">
        <v>766</v>
      </c>
      <c r="E4" s="27"/>
    </row>
    <row r="5" ht="32.45" customHeight="1" spans="1:5">
      <c r="A5" s="25"/>
      <c r="B5" s="25"/>
      <c r="C5" s="26"/>
      <c r="D5" s="27" t="s">
        <v>767</v>
      </c>
      <c r="E5" s="27" t="s">
        <v>768</v>
      </c>
    </row>
    <row r="6" ht="24.95" customHeight="1" spans="1:5">
      <c r="A6" s="28" t="s">
        <v>111</v>
      </c>
      <c r="B6" s="29"/>
      <c r="C6" s="30"/>
      <c r="D6" s="31"/>
      <c r="E6" s="31"/>
    </row>
    <row r="7" ht="24.95" customHeight="1" spans="1:5">
      <c r="A7" s="28" t="s">
        <v>769</v>
      </c>
      <c r="B7" s="29"/>
      <c r="C7" s="30"/>
      <c r="D7" s="31"/>
      <c r="E7" s="31"/>
    </row>
    <row r="8" ht="24.95" customHeight="1" spans="1:5">
      <c r="A8" s="28" t="s">
        <v>770</v>
      </c>
      <c r="B8" s="29"/>
      <c r="C8" s="32">
        <f>D8+E8</f>
        <v>6342</v>
      </c>
      <c r="D8" s="32">
        <f>SUM(D9:D17)</f>
        <v>6342</v>
      </c>
      <c r="E8" s="33"/>
    </row>
    <row r="9" ht="24.95" customHeight="1" spans="1:5">
      <c r="A9" s="34" t="s">
        <v>771</v>
      </c>
      <c r="B9" s="35" t="s">
        <v>772</v>
      </c>
      <c r="C9" s="32">
        <f t="shared" ref="C9:C72" si="0">D9+E9</f>
        <v>2000</v>
      </c>
      <c r="D9" s="36">
        <v>2000</v>
      </c>
      <c r="E9" s="33"/>
    </row>
    <row r="10" ht="24.95" customHeight="1" spans="1:5">
      <c r="A10" s="34" t="s">
        <v>773</v>
      </c>
      <c r="B10" s="35" t="s">
        <v>772</v>
      </c>
      <c r="C10" s="32">
        <f t="shared" si="0"/>
        <v>500</v>
      </c>
      <c r="D10" s="36">
        <v>500</v>
      </c>
      <c r="E10" s="33"/>
    </row>
    <row r="11" ht="24.95" customHeight="1" spans="1:5">
      <c r="A11" s="34" t="s">
        <v>774</v>
      </c>
      <c r="B11" s="35" t="s">
        <v>772</v>
      </c>
      <c r="C11" s="32">
        <f t="shared" si="0"/>
        <v>649</v>
      </c>
      <c r="D11" s="36">
        <v>649</v>
      </c>
      <c r="E11" s="33"/>
    </row>
    <row r="12" ht="24.95" customHeight="1" spans="1:5">
      <c r="A12" s="34" t="s">
        <v>775</v>
      </c>
      <c r="B12" s="35" t="s">
        <v>772</v>
      </c>
      <c r="C12" s="32">
        <f t="shared" si="0"/>
        <v>553</v>
      </c>
      <c r="D12" s="36">
        <v>553</v>
      </c>
      <c r="E12" s="33"/>
    </row>
    <row r="13" ht="24.95" customHeight="1" spans="1:5">
      <c r="A13" s="34" t="s">
        <v>776</v>
      </c>
      <c r="B13" s="35" t="s">
        <v>772</v>
      </c>
      <c r="C13" s="32">
        <f t="shared" si="0"/>
        <v>840</v>
      </c>
      <c r="D13" s="36">
        <v>840</v>
      </c>
      <c r="E13" s="33"/>
    </row>
    <row r="14" ht="24.95" customHeight="1" spans="1:5">
      <c r="A14" s="34" t="s">
        <v>777</v>
      </c>
      <c r="B14" s="35" t="s">
        <v>772</v>
      </c>
      <c r="C14" s="32">
        <f t="shared" si="0"/>
        <v>800</v>
      </c>
      <c r="D14" s="36">
        <v>800</v>
      </c>
      <c r="E14" s="33"/>
    </row>
    <row r="15" ht="24.95" customHeight="1" spans="1:5">
      <c r="A15" s="34" t="s">
        <v>778</v>
      </c>
      <c r="B15" s="35" t="s">
        <v>772</v>
      </c>
      <c r="C15" s="32">
        <f t="shared" si="0"/>
        <v>78</v>
      </c>
      <c r="D15" s="36">
        <v>78</v>
      </c>
      <c r="E15" s="33"/>
    </row>
    <row r="16" ht="24.95" customHeight="1" spans="1:5">
      <c r="A16" s="34" t="s">
        <v>779</v>
      </c>
      <c r="B16" s="35" t="s">
        <v>772</v>
      </c>
      <c r="C16" s="32">
        <f t="shared" si="0"/>
        <v>300</v>
      </c>
      <c r="D16" s="36">
        <v>300</v>
      </c>
      <c r="E16" s="33"/>
    </row>
    <row r="17" ht="24.95" customHeight="1" spans="1:5">
      <c r="A17" s="34" t="s">
        <v>780</v>
      </c>
      <c r="B17" s="35" t="s">
        <v>772</v>
      </c>
      <c r="C17" s="32">
        <f t="shared" si="0"/>
        <v>622</v>
      </c>
      <c r="D17" s="36">
        <v>622</v>
      </c>
      <c r="E17" s="33"/>
    </row>
    <row r="18" ht="24.95" customHeight="1" spans="1:5">
      <c r="A18" s="28" t="s">
        <v>781</v>
      </c>
      <c r="B18" s="37"/>
      <c r="C18" s="32">
        <f t="shared" si="0"/>
        <v>3045</v>
      </c>
      <c r="D18" s="38">
        <f>D19+D20+D21</f>
        <v>3045</v>
      </c>
      <c r="E18" s="33"/>
    </row>
    <row r="19" ht="24.95" customHeight="1" spans="1:5">
      <c r="A19" s="34" t="s">
        <v>782</v>
      </c>
      <c r="B19" s="37" t="s">
        <v>783</v>
      </c>
      <c r="C19" s="32">
        <f t="shared" si="0"/>
        <v>35</v>
      </c>
      <c r="D19" s="39">
        <v>35</v>
      </c>
      <c r="E19" s="33"/>
    </row>
    <row r="20" ht="24.95" customHeight="1" spans="1:5">
      <c r="A20" s="40" t="s">
        <v>784</v>
      </c>
      <c r="B20" s="37" t="s">
        <v>785</v>
      </c>
      <c r="C20" s="32">
        <f t="shared" si="0"/>
        <v>10</v>
      </c>
      <c r="D20" s="39">
        <v>10</v>
      </c>
      <c r="E20" s="33"/>
    </row>
    <row r="21" ht="24.95" customHeight="1" spans="1:5">
      <c r="A21" s="41" t="s">
        <v>786</v>
      </c>
      <c r="B21" s="37" t="s">
        <v>787</v>
      </c>
      <c r="C21" s="32">
        <f t="shared" si="0"/>
        <v>3000</v>
      </c>
      <c r="D21" s="39">
        <v>3000</v>
      </c>
      <c r="E21" s="33"/>
    </row>
    <row r="22" ht="24.95" customHeight="1" spans="1:5">
      <c r="A22" s="28" t="s">
        <v>788</v>
      </c>
      <c r="B22" s="42"/>
      <c r="C22" s="32">
        <f t="shared" si="0"/>
        <v>852</v>
      </c>
      <c r="D22" s="43">
        <f>SUM(D23:D24)</f>
        <v>852</v>
      </c>
      <c r="E22" s="33"/>
    </row>
    <row r="23" ht="24.95" customHeight="1" spans="1:5">
      <c r="A23" s="41" t="s">
        <v>789</v>
      </c>
      <c r="B23" s="37" t="s">
        <v>790</v>
      </c>
      <c r="C23" s="32">
        <f t="shared" si="0"/>
        <v>652</v>
      </c>
      <c r="D23" s="43">
        <v>652</v>
      </c>
      <c r="E23" s="33"/>
    </row>
    <row r="24" ht="24.95" customHeight="1" spans="1:5">
      <c r="A24" s="41" t="s">
        <v>791</v>
      </c>
      <c r="B24" s="37" t="s">
        <v>790</v>
      </c>
      <c r="C24" s="32">
        <f t="shared" si="0"/>
        <v>200</v>
      </c>
      <c r="D24" s="43">
        <v>200</v>
      </c>
      <c r="E24" s="33"/>
    </row>
    <row r="25" ht="24.95" customHeight="1" spans="1:5">
      <c r="A25" s="28" t="s">
        <v>792</v>
      </c>
      <c r="B25" s="29"/>
      <c r="C25" s="32">
        <f t="shared" si="0"/>
        <v>300</v>
      </c>
      <c r="D25" s="33">
        <f>SUM(D26)</f>
        <v>300</v>
      </c>
      <c r="E25" s="33"/>
    </row>
    <row r="26" ht="24.95" customHeight="1" spans="1:5">
      <c r="A26" s="41" t="s">
        <v>793</v>
      </c>
      <c r="B26" s="44" t="s">
        <v>794</v>
      </c>
      <c r="C26" s="32">
        <f t="shared" si="0"/>
        <v>300</v>
      </c>
      <c r="D26" s="43">
        <v>300</v>
      </c>
      <c r="E26" s="33"/>
    </row>
    <row r="27" ht="24.95" customHeight="1" spans="1:5">
      <c r="A27" s="28" t="s">
        <v>795</v>
      </c>
      <c r="B27" s="29"/>
      <c r="C27" s="32">
        <f t="shared" si="0"/>
        <v>600</v>
      </c>
      <c r="D27" s="43">
        <f>SUM(D28:D28)</f>
        <v>600</v>
      </c>
      <c r="E27" s="33"/>
    </row>
    <row r="28" ht="24.95" customHeight="1" spans="1:5">
      <c r="A28" s="41" t="s">
        <v>796</v>
      </c>
      <c r="B28" s="37" t="s">
        <v>797</v>
      </c>
      <c r="C28" s="32">
        <f t="shared" si="0"/>
        <v>600</v>
      </c>
      <c r="D28" s="43">
        <v>600</v>
      </c>
      <c r="E28" s="33"/>
    </row>
    <row r="29" ht="24.95" customHeight="1" spans="1:5">
      <c r="A29" s="28" t="s">
        <v>798</v>
      </c>
      <c r="B29" s="29"/>
      <c r="C29" s="32">
        <f t="shared" si="0"/>
        <v>3115</v>
      </c>
      <c r="D29" s="39">
        <f>SUM(D30:D35)</f>
        <v>3115</v>
      </c>
      <c r="E29" s="33"/>
    </row>
    <row r="30" ht="24.95" customHeight="1" spans="1:5">
      <c r="A30" s="34" t="s">
        <v>799</v>
      </c>
      <c r="B30" s="37" t="s">
        <v>800</v>
      </c>
      <c r="C30" s="32">
        <f t="shared" si="0"/>
        <v>360</v>
      </c>
      <c r="D30" s="39">
        <v>360</v>
      </c>
      <c r="E30" s="33"/>
    </row>
    <row r="31" ht="24.95" customHeight="1" spans="1:5">
      <c r="A31" s="34" t="s">
        <v>801</v>
      </c>
      <c r="B31" s="37" t="s">
        <v>800</v>
      </c>
      <c r="C31" s="32">
        <f t="shared" si="0"/>
        <v>1000</v>
      </c>
      <c r="D31" s="39">
        <v>1000</v>
      </c>
      <c r="E31" s="33"/>
    </row>
    <row r="32" ht="24.95" customHeight="1" spans="1:5">
      <c r="A32" s="34" t="s">
        <v>802</v>
      </c>
      <c r="B32" s="37" t="s">
        <v>803</v>
      </c>
      <c r="C32" s="32">
        <f t="shared" si="0"/>
        <v>800</v>
      </c>
      <c r="D32" s="39">
        <v>800</v>
      </c>
      <c r="E32" s="33"/>
    </row>
    <row r="33" ht="24.95" customHeight="1" spans="1:5">
      <c r="A33" s="34" t="s">
        <v>804</v>
      </c>
      <c r="B33" s="37" t="s">
        <v>805</v>
      </c>
      <c r="C33" s="32">
        <f t="shared" si="0"/>
        <v>305</v>
      </c>
      <c r="D33" s="39">
        <v>305</v>
      </c>
      <c r="E33" s="33"/>
    </row>
    <row r="34" ht="24.95" customHeight="1" spans="1:5">
      <c r="A34" s="34" t="s">
        <v>806</v>
      </c>
      <c r="B34" s="37" t="s">
        <v>800</v>
      </c>
      <c r="C34" s="32">
        <f t="shared" si="0"/>
        <v>150</v>
      </c>
      <c r="D34" s="39">
        <v>150</v>
      </c>
      <c r="E34" s="33"/>
    </row>
    <row r="35" ht="24.95" customHeight="1" spans="1:5">
      <c r="A35" s="34" t="s">
        <v>807</v>
      </c>
      <c r="B35" s="37" t="s">
        <v>803</v>
      </c>
      <c r="C35" s="32">
        <f t="shared" si="0"/>
        <v>500</v>
      </c>
      <c r="D35" s="39">
        <v>500</v>
      </c>
      <c r="E35" s="33"/>
    </row>
    <row r="36" ht="24.95" customHeight="1" spans="1:5">
      <c r="A36" s="28" t="s">
        <v>808</v>
      </c>
      <c r="B36" s="29"/>
      <c r="C36" s="32">
        <f t="shared" si="0"/>
        <v>27888.42</v>
      </c>
      <c r="D36" s="39">
        <f>SUM(D37:D48)</f>
        <v>1000</v>
      </c>
      <c r="E36" s="39">
        <f>SUM(E37:E48)</f>
        <v>26888.42</v>
      </c>
    </row>
    <row r="37" ht="24.95" customHeight="1" spans="1:5">
      <c r="A37" s="34" t="s">
        <v>809</v>
      </c>
      <c r="B37" s="37" t="s">
        <v>810</v>
      </c>
      <c r="C37" s="32">
        <f t="shared" si="0"/>
        <v>4200</v>
      </c>
      <c r="D37" s="43"/>
      <c r="E37" s="39">
        <v>4200</v>
      </c>
    </row>
    <row r="38" ht="24.95" customHeight="1" spans="1:5">
      <c r="A38" s="34" t="s">
        <v>811</v>
      </c>
      <c r="B38" s="37" t="s">
        <v>812</v>
      </c>
      <c r="C38" s="32">
        <f t="shared" si="0"/>
        <v>16305</v>
      </c>
      <c r="D38" s="45"/>
      <c r="E38" s="39">
        <v>16305</v>
      </c>
    </row>
    <row r="39" ht="24.95" customHeight="1" spans="1:5">
      <c r="A39" s="34" t="s">
        <v>813</v>
      </c>
      <c r="B39" s="37" t="s">
        <v>800</v>
      </c>
      <c r="C39" s="32">
        <f t="shared" si="0"/>
        <v>1700</v>
      </c>
      <c r="D39" s="45"/>
      <c r="E39" s="39">
        <v>1700</v>
      </c>
    </row>
    <row r="40" ht="24.95" customHeight="1" spans="1:5">
      <c r="A40" s="34" t="s">
        <v>814</v>
      </c>
      <c r="B40" s="37" t="s">
        <v>815</v>
      </c>
      <c r="C40" s="32">
        <f t="shared" si="0"/>
        <v>696.42</v>
      </c>
      <c r="D40" s="45"/>
      <c r="E40" s="39">
        <v>696.42</v>
      </c>
    </row>
    <row r="41" ht="24.95" customHeight="1" spans="1:5">
      <c r="A41" s="34" t="s">
        <v>816</v>
      </c>
      <c r="B41" s="37" t="s">
        <v>815</v>
      </c>
      <c r="C41" s="32">
        <f t="shared" si="0"/>
        <v>500</v>
      </c>
      <c r="D41" s="45"/>
      <c r="E41" s="39">
        <v>500</v>
      </c>
    </row>
    <row r="42" ht="24.95" customHeight="1" spans="1:5">
      <c r="A42" s="34" t="s">
        <v>817</v>
      </c>
      <c r="B42" s="37" t="s">
        <v>815</v>
      </c>
      <c r="C42" s="32">
        <f t="shared" si="0"/>
        <v>200</v>
      </c>
      <c r="D42" s="45"/>
      <c r="E42" s="39">
        <v>200</v>
      </c>
    </row>
    <row r="43" ht="24.95" customHeight="1" spans="1:5">
      <c r="A43" s="34" t="s">
        <v>818</v>
      </c>
      <c r="B43" s="37" t="s">
        <v>803</v>
      </c>
      <c r="C43" s="32">
        <f t="shared" si="0"/>
        <v>700</v>
      </c>
      <c r="D43" s="45"/>
      <c r="E43" s="39">
        <v>700</v>
      </c>
    </row>
    <row r="44" ht="24.95" customHeight="1" spans="1:5">
      <c r="A44" s="34" t="s">
        <v>819</v>
      </c>
      <c r="B44" s="37" t="s">
        <v>812</v>
      </c>
      <c r="C44" s="32">
        <f t="shared" si="0"/>
        <v>1569</v>
      </c>
      <c r="D44" s="45"/>
      <c r="E44" s="39">
        <v>1569</v>
      </c>
    </row>
    <row r="45" ht="24.95" customHeight="1" spans="1:5">
      <c r="A45" s="34" t="s">
        <v>820</v>
      </c>
      <c r="B45" s="37" t="s">
        <v>812</v>
      </c>
      <c r="C45" s="32">
        <f t="shared" si="0"/>
        <v>76</v>
      </c>
      <c r="D45" s="45"/>
      <c r="E45" s="39">
        <v>76</v>
      </c>
    </row>
    <row r="46" ht="24.95" customHeight="1" spans="1:5">
      <c r="A46" s="34" t="s">
        <v>821</v>
      </c>
      <c r="B46" s="37" t="s">
        <v>815</v>
      </c>
      <c r="C46" s="32">
        <f t="shared" si="0"/>
        <v>242</v>
      </c>
      <c r="D46" s="45"/>
      <c r="E46" s="39">
        <v>242</v>
      </c>
    </row>
    <row r="47" ht="24.95" customHeight="1" spans="1:5">
      <c r="A47" s="34" t="s">
        <v>822</v>
      </c>
      <c r="B47" s="37" t="s">
        <v>800</v>
      </c>
      <c r="C47" s="32">
        <f t="shared" si="0"/>
        <v>700</v>
      </c>
      <c r="D47" s="45"/>
      <c r="E47" s="39">
        <v>700</v>
      </c>
    </row>
    <row r="48" ht="24.95" customHeight="1" spans="1:5">
      <c r="A48" s="34" t="s">
        <v>823</v>
      </c>
      <c r="B48" s="37" t="s">
        <v>800</v>
      </c>
      <c r="C48" s="32">
        <f t="shared" si="0"/>
        <v>1000</v>
      </c>
      <c r="D48" s="36">
        <v>1000</v>
      </c>
      <c r="E48" s="39">
        <v>0</v>
      </c>
    </row>
    <row r="49" ht="24.95" customHeight="1" spans="1:5">
      <c r="A49" s="28" t="s">
        <v>824</v>
      </c>
      <c r="B49" s="29"/>
      <c r="C49" s="32">
        <f t="shared" si="0"/>
        <v>14338.88</v>
      </c>
      <c r="D49" s="39">
        <f>SUM(D50:D73)</f>
        <v>14338.88</v>
      </c>
      <c r="E49" s="33"/>
    </row>
    <row r="50" ht="24.95" customHeight="1" spans="1:5">
      <c r="A50" s="34" t="s">
        <v>825</v>
      </c>
      <c r="B50" s="37" t="s">
        <v>826</v>
      </c>
      <c r="C50" s="32">
        <f t="shared" si="0"/>
        <v>300</v>
      </c>
      <c r="D50" s="32">
        <v>300</v>
      </c>
      <c r="E50" s="33"/>
    </row>
    <row r="51" ht="24.95" customHeight="1" spans="1:5">
      <c r="A51" s="34" t="s">
        <v>827</v>
      </c>
      <c r="B51" s="37" t="s">
        <v>810</v>
      </c>
      <c r="C51" s="32">
        <f t="shared" si="0"/>
        <v>316</v>
      </c>
      <c r="D51" s="36">
        <v>316</v>
      </c>
      <c r="E51" s="33"/>
    </row>
    <row r="52" ht="24.95" customHeight="1" spans="1:5">
      <c r="A52" s="34" t="s">
        <v>828</v>
      </c>
      <c r="B52" s="37" t="s">
        <v>810</v>
      </c>
      <c r="C52" s="32">
        <f t="shared" si="0"/>
        <v>20</v>
      </c>
      <c r="D52" s="36">
        <v>20</v>
      </c>
      <c r="E52" s="33"/>
    </row>
    <row r="53" ht="24.95" customHeight="1" spans="1:5">
      <c r="A53" s="34" t="s">
        <v>829</v>
      </c>
      <c r="B53" s="37" t="s">
        <v>810</v>
      </c>
      <c r="C53" s="32">
        <f t="shared" si="0"/>
        <v>85</v>
      </c>
      <c r="D53" s="36">
        <v>85</v>
      </c>
      <c r="E53" s="33"/>
    </row>
    <row r="54" ht="24.95" customHeight="1" spans="1:5">
      <c r="A54" s="34" t="s">
        <v>830</v>
      </c>
      <c r="B54" s="37" t="s">
        <v>810</v>
      </c>
      <c r="C54" s="32">
        <f t="shared" si="0"/>
        <v>1712.31</v>
      </c>
      <c r="D54" s="36">
        <v>1712.31</v>
      </c>
      <c r="E54" s="33"/>
    </row>
    <row r="55" ht="24.95" customHeight="1" spans="1:5">
      <c r="A55" s="34" t="s">
        <v>831</v>
      </c>
      <c r="B55" s="37" t="s">
        <v>810</v>
      </c>
      <c r="C55" s="32">
        <f t="shared" si="0"/>
        <v>70</v>
      </c>
      <c r="D55" s="36">
        <v>70</v>
      </c>
      <c r="E55" s="33"/>
    </row>
    <row r="56" ht="24.95" customHeight="1" spans="1:5">
      <c r="A56" s="34" t="s">
        <v>832</v>
      </c>
      <c r="B56" s="37" t="s">
        <v>810</v>
      </c>
      <c r="C56" s="32">
        <f t="shared" si="0"/>
        <v>111.84</v>
      </c>
      <c r="D56" s="36">
        <v>111.84</v>
      </c>
      <c r="E56" s="33"/>
    </row>
    <row r="57" ht="24.95" customHeight="1" spans="1:5">
      <c r="A57" s="34" t="s">
        <v>833</v>
      </c>
      <c r="B57" s="37" t="s">
        <v>810</v>
      </c>
      <c r="C57" s="32">
        <f t="shared" si="0"/>
        <v>1381.65</v>
      </c>
      <c r="D57" s="36">
        <v>1381.65</v>
      </c>
      <c r="E57" s="33"/>
    </row>
    <row r="58" ht="24.95" customHeight="1" spans="1:5">
      <c r="A58" s="34" t="s">
        <v>834</v>
      </c>
      <c r="B58" s="37" t="s">
        <v>810</v>
      </c>
      <c r="C58" s="32">
        <f t="shared" si="0"/>
        <v>63</v>
      </c>
      <c r="D58" s="36">
        <v>63</v>
      </c>
      <c r="E58" s="33"/>
    </row>
    <row r="59" ht="24.95" customHeight="1" spans="1:5">
      <c r="A59" s="34" t="s">
        <v>835</v>
      </c>
      <c r="B59" s="37" t="s">
        <v>836</v>
      </c>
      <c r="C59" s="32">
        <f t="shared" si="0"/>
        <v>139</v>
      </c>
      <c r="D59" s="36">
        <v>139</v>
      </c>
      <c r="E59" s="33"/>
    </row>
    <row r="60" ht="24.95" customHeight="1" spans="1:5">
      <c r="A60" s="34" t="s">
        <v>837</v>
      </c>
      <c r="B60" s="37" t="s">
        <v>838</v>
      </c>
      <c r="C60" s="32">
        <f t="shared" si="0"/>
        <v>200</v>
      </c>
      <c r="D60" s="32">
        <v>200</v>
      </c>
      <c r="E60" s="33"/>
    </row>
    <row r="61" ht="24.95" customHeight="1" spans="1:5">
      <c r="A61" s="34" t="s">
        <v>839</v>
      </c>
      <c r="B61" s="37" t="s">
        <v>805</v>
      </c>
      <c r="C61" s="32">
        <f t="shared" si="0"/>
        <v>150</v>
      </c>
      <c r="D61" s="36">
        <v>150</v>
      </c>
      <c r="E61" s="33"/>
    </row>
    <row r="62" ht="24.95" customHeight="1" spans="1:5">
      <c r="A62" s="34" t="s">
        <v>840</v>
      </c>
      <c r="B62" s="37" t="s">
        <v>805</v>
      </c>
      <c r="C62" s="32">
        <f t="shared" si="0"/>
        <v>200</v>
      </c>
      <c r="D62" s="36">
        <v>200</v>
      </c>
      <c r="E62" s="33"/>
    </row>
    <row r="63" ht="24.95" customHeight="1" spans="1:5">
      <c r="A63" s="34" t="s">
        <v>841</v>
      </c>
      <c r="B63" s="37" t="s">
        <v>805</v>
      </c>
      <c r="C63" s="32">
        <f t="shared" si="0"/>
        <v>100</v>
      </c>
      <c r="D63" s="36">
        <v>100</v>
      </c>
      <c r="E63" s="33"/>
    </row>
    <row r="64" ht="24.95" customHeight="1" spans="1:5">
      <c r="A64" s="34" t="s">
        <v>842</v>
      </c>
      <c r="B64" s="37" t="s">
        <v>805</v>
      </c>
      <c r="C64" s="32">
        <f t="shared" si="0"/>
        <v>230</v>
      </c>
      <c r="D64" s="36">
        <v>230</v>
      </c>
      <c r="E64" s="33"/>
    </row>
    <row r="65" ht="24.95" customHeight="1" spans="1:5">
      <c r="A65" s="34" t="s">
        <v>843</v>
      </c>
      <c r="B65" s="37" t="s">
        <v>805</v>
      </c>
      <c r="C65" s="32">
        <f t="shared" si="0"/>
        <v>2758.13</v>
      </c>
      <c r="D65" s="36">
        <v>2758.13</v>
      </c>
      <c r="E65" s="33"/>
    </row>
    <row r="66" ht="24.95" customHeight="1" spans="1:5">
      <c r="A66" s="34" t="s">
        <v>844</v>
      </c>
      <c r="B66" s="37" t="s">
        <v>845</v>
      </c>
      <c r="C66" s="32">
        <f t="shared" si="0"/>
        <v>100</v>
      </c>
      <c r="D66" s="36">
        <v>100</v>
      </c>
      <c r="E66" s="33"/>
    </row>
    <row r="67" ht="24.95" customHeight="1" spans="1:5">
      <c r="A67" s="34" t="s">
        <v>846</v>
      </c>
      <c r="B67" s="37" t="s">
        <v>845</v>
      </c>
      <c r="C67" s="32">
        <f t="shared" si="0"/>
        <v>100</v>
      </c>
      <c r="D67" s="36">
        <v>100</v>
      </c>
      <c r="E67" s="33"/>
    </row>
    <row r="68" ht="24.95" customHeight="1" spans="1:5">
      <c r="A68" s="34" t="s">
        <v>847</v>
      </c>
      <c r="B68" s="37" t="s">
        <v>845</v>
      </c>
      <c r="C68" s="32">
        <f t="shared" si="0"/>
        <v>1616.75</v>
      </c>
      <c r="D68" s="36">
        <v>1616.75</v>
      </c>
      <c r="E68" s="33"/>
    </row>
    <row r="69" ht="24.95" customHeight="1" spans="1:5">
      <c r="A69" s="34" t="s">
        <v>848</v>
      </c>
      <c r="B69" s="37" t="s">
        <v>845</v>
      </c>
      <c r="C69" s="32">
        <f t="shared" si="0"/>
        <v>100</v>
      </c>
      <c r="D69" s="36">
        <v>100</v>
      </c>
      <c r="E69" s="33"/>
    </row>
    <row r="70" ht="24.95" customHeight="1" spans="1:5">
      <c r="A70" s="34" t="s">
        <v>849</v>
      </c>
      <c r="B70" s="37" t="s">
        <v>810</v>
      </c>
      <c r="C70" s="32">
        <f t="shared" si="0"/>
        <v>50</v>
      </c>
      <c r="D70" s="36">
        <v>50</v>
      </c>
      <c r="E70" s="33"/>
    </row>
    <row r="71" ht="24.95" customHeight="1" spans="1:5">
      <c r="A71" s="34" t="s">
        <v>850</v>
      </c>
      <c r="B71" s="37" t="s">
        <v>810</v>
      </c>
      <c r="C71" s="32">
        <f t="shared" si="0"/>
        <v>200</v>
      </c>
      <c r="D71" s="36">
        <v>200</v>
      </c>
      <c r="E71" s="33"/>
    </row>
    <row r="72" ht="24.95" customHeight="1" spans="1:5">
      <c r="A72" s="34" t="s">
        <v>851</v>
      </c>
      <c r="B72" s="37" t="s">
        <v>810</v>
      </c>
      <c r="C72" s="32">
        <f t="shared" si="0"/>
        <v>4315.2</v>
      </c>
      <c r="D72" s="36">
        <v>4315.2</v>
      </c>
      <c r="E72" s="33"/>
    </row>
    <row r="73" ht="24.95" customHeight="1" spans="1:5">
      <c r="A73" s="34" t="s">
        <v>852</v>
      </c>
      <c r="B73" s="37" t="s">
        <v>853</v>
      </c>
      <c r="C73" s="32">
        <f t="shared" ref="C73:C91" si="1">D73+E73</f>
        <v>20</v>
      </c>
      <c r="D73" s="36">
        <v>20</v>
      </c>
      <c r="E73" s="33"/>
    </row>
    <row r="74" ht="24.95" customHeight="1" spans="1:5">
      <c r="A74" s="28" t="s">
        <v>854</v>
      </c>
      <c r="B74" s="37"/>
      <c r="C74" s="32">
        <f t="shared" si="1"/>
        <v>1667</v>
      </c>
      <c r="D74" s="32">
        <f>D75+D76</f>
        <v>1667</v>
      </c>
      <c r="E74" s="33"/>
    </row>
    <row r="75" ht="24.95" customHeight="1" spans="1:5">
      <c r="A75" s="34" t="s">
        <v>855</v>
      </c>
      <c r="B75" s="37" t="s">
        <v>815</v>
      </c>
      <c r="C75" s="32">
        <f t="shared" si="1"/>
        <v>1467</v>
      </c>
      <c r="D75" s="36">
        <v>1467</v>
      </c>
      <c r="E75" s="33"/>
    </row>
    <row r="76" ht="24.95" customHeight="1" spans="1:5">
      <c r="A76" s="34" t="s">
        <v>856</v>
      </c>
      <c r="B76" s="37" t="s">
        <v>815</v>
      </c>
      <c r="C76" s="32">
        <f t="shared" si="1"/>
        <v>200</v>
      </c>
      <c r="D76" s="39">
        <v>200</v>
      </c>
      <c r="E76" s="33"/>
    </row>
    <row r="77" ht="24.95" customHeight="1" spans="1:5">
      <c r="A77" s="28" t="s">
        <v>857</v>
      </c>
      <c r="B77" s="37"/>
      <c r="C77" s="32">
        <f t="shared" si="1"/>
        <v>604</v>
      </c>
      <c r="D77" s="32">
        <f>D78+D79</f>
        <v>604</v>
      </c>
      <c r="E77" s="33"/>
    </row>
    <row r="78" ht="24.95" customHeight="1" spans="1:5">
      <c r="A78" s="34" t="s">
        <v>858</v>
      </c>
      <c r="B78" s="37" t="s">
        <v>800</v>
      </c>
      <c r="C78" s="32">
        <f t="shared" si="1"/>
        <v>24</v>
      </c>
      <c r="D78" s="32">
        <v>24</v>
      </c>
      <c r="E78" s="33"/>
    </row>
    <row r="79" ht="24.95" customHeight="1" spans="1:5">
      <c r="A79" s="46" t="s">
        <v>859</v>
      </c>
      <c r="B79" s="37" t="s">
        <v>800</v>
      </c>
      <c r="C79" s="32">
        <f t="shared" si="1"/>
        <v>580</v>
      </c>
      <c r="D79" s="32">
        <v>580</v>
      </c>
      <c r="E79" s="33"/>
    </row>
    <row r="80" ht="24.95" customHeight="1" spans="1:5">
      <c r="A80" s="28" t="s">
        <v>860</v>
      </c>
      <c r="B80" s="37"/>
      <c r="C80" s="32">
        <f t="shared" si="1"/>
        <v>103</v>
      </c>
      <c r="D80" s="32">
        <v>103</v>
      </c>
      <c r="E80" s="33"/>
    </row>
    <row r="81" ht="24.95" customHeight="1" spans="1:5">
      <c r="A81" s="34" t="s">
        <v>861</v>
      </c>
      <c r="B81" s="37" t="s">
        <v>810</v>
      </c>
      <c r="C81" s="32">
        <f t="shared" si="1"/>
        <v>103</v>
      </c>
      <c r="D81" s="36">
        <v>103</v>
      </c>
      <c r="E81" s="33"/>
    </row>
    <row r="82" ht="24.95" customHeight="1" spans="1:5">
      <c r="A82" s="28" t="s">
        <v>862</v>
      </c>
      <c r="B82" s="29"/>
      <c r="C82" s="32">
        <f>C83</f>
        <v>6429</v>
      </c>
      <c r="D82" s="32">
        <f>D83</f>
        <v>6429</v>
      </c>
      <c r="E82" s="33"/>
    </row>
    <row r="83" ht="24.95" customHeight="1" spans="1:5">
      <c r="A83" s="34" t="s">
        <v>863</v>
      </c>
      <c r="B83" s="37" t="s">
        <v>864</v>
      </c>
      <c r="C83" s="32">
        <f t="shared" si="1"/>
        <v>6429</v>
      </c>
      <c r="D83" s="39">
        <v>6429</v>
      </c>
      <c r="E83" s="33"/>
    </row>
    <row r="84" ht="24.95" customHeight="1" spans="1:5">
      <c r="A84" s="28" t="s">
        <v>431</v>
      </c>
      <c r="B84" s="37"/>
      <c r="C84" s="32">
        <f t="shared" si="1"/>
        <v>3426</v>
      </c>
      <c r="D84" s="39">
        <f>SUM(D85:D88)</f>
        <v>3126</v>
      </c>
      <c r="E84" s="39">
        <f>SUM(E85:E91)</f>
        <v>300</v>
      </c>
    </row>
    <row r="85" ht="24.95" customHeight="1" spans="1:5">
      <c r="A85" s="34" t="s">
        <v>865</v>
      </c>
      <c r="B85" s="37" t="s">
        <v>790</v>
      </c>
      <c r="C85" s="32">
        <f t="shared" si="1"/>
        <v>300</v>
      </c>
      <c r="D85" s="39">
        <v>0</v>
      </c>
      <c r="E85" s="39">
        <v>300</v>
      </c>
    </row>
    <row r="86" ht="24.95" customHeight="1" spans="1:5">
      <c r="A86" s="34" t="s">
        <v>866</v>
      </c>
      <c r="B86" s="37" t="s">
        <v>864</v>
      </c>
      <c r="C86" s="32">
        <f t="shared" si="1"/>
        <v>3000</v>
      </c>
      <c r="D86" s="39">
        <v>3000</v>
      </c>
      <c r="E86" s="39"/>
    </row>
    <row r="87" ht="24" customHeight="1" spans="1:5">
      <c r="A87" s="34" t="s">
        <v>867</v>
      </c>
      <c r="B87" s="37" t="s">
        <v>868</v>
      </c>
      <c r="C87" s="32">
        <f t="shared" si="1"/>
        <v>94</v>
      </c>
      <c r="D87" s="36">
        <v>94</v>
      </c>
      <c r="E87" s="47"/>
    </row>
    <row r="88" ht="24" customHeight="1" spans="1:5">
      <c r="A88" s="34" t="s">
        <v>869</v>
      </c>
      <c r="B88" s="37" t="s">
        <v>868</v>
      </c>
      <c r="C88" s="32">
        <f t="shared" si="1"/>
        <v>32</v>
      </c>
      <c r="D88" s="36">
        <v>32</v>
      </c>
      <c r="E88" s="47"/>
    </row>
    <row r="89" ht="24" customHeight="1" spans="1:5">
      <c r="A89" s="28" t="s">
        <v>870</v>
      </c>
      <c r="B89" s="37"/>
      <c r="C89" s="32">
        <f>C90+C91</f>
        <v>12751.54</v>
      </c>
      <c r="D89" s="32">
        <f>D90+D91</f>
        <v>12751.54</v>
      </c>
      <c r="E89" s="47"/>
    </row>
    <row r="90" ht="24.95" customHeight="1" spans="1:5">
      <c r="A90" s="34" t="s">
        <v>871</v>
      </c>
      <c r="B90" s="37" t="s">
        <v>872</v>
      </c>
      <c r="C90" s="32">
        <f t="shared" si="1"/>
        <v>4254.97</v>
      </c>
      <c r="D90" s="36">
        <v>4254.97</v>
      </c>
      <c r="E90" s="39"/>
    </row>
    <row r="91" ht="24.95" customHeight="1" spans="1:5">
      <c r="A91" s="34" t="s">
        <v>873</v>
      </c>
      <c r="B91" s="37" t="s">
        <v>872</v>
      </c>
      <c r="C91" s="32">
        <f t="shared" si="1"/>
        <v>8496.57</v>
      </c>
      <c r="D91" s="36">
        <v>8496.57</v>
      </c>
      <c r="E91" s="39"/>
    </row>
  </sheetData>
  <autoFilter xmlns:etc="http://www.wps.cn/officeDocument/2017/etCustomData" ref="A5:E91" etc:filterBottomFollowUsedRange="0">
    <extLst/>
  </autoFilter>
  <mergeCells count="5">
    <mergeCell ref="A2:E2"/>
    <mergeCell ref="D4:E4"/>
    <mergeCell ref="A4:A5"/>
    <mergeCell ref="B4:B5"/>
    <mergeCell ref="C4:C5"/>
  </mergeCells>
  <pageMargins left="0.708661417322835" right="0.708661417322835" top="0.748031496062992" bottom="0.748031496062992" header="0.31496062992126" footer="0.31496062992126"/>
  <pageSetup paperSize="9" scale="90" fitToHeight="0" orientation="portrait"/>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3"/>
  <sheetViews>
    <sheetView workbookViewId="0">
      <selection activeCell="I13" sqref="I13"/>
    </sheetView>
  </sheetViews>
  <sheetFormatPr defaultColWidth="8.75" defaultRowHeight="14.25" outlineLevelCol="2"/>
  <cols>
    <col min="1" max="1" width="11.375" style="11" customWidth="1"/>
    <col min="2" max="2" width="34.25" style="11" customWidth="1"/>
    <col min="3" max="3" width="34.125" style="11" customWidth="1"/>
    <col min="4" max="16384" width="8.75" style="11"/>
  </cols>
  <sheetData>
    <row r="1" spans="1:1">
      <c r="A1" s="11" t="s">
        <v>874</v>
      </c>
    </row>
    <row r="2" ht="29.45" customHeight="1" spans="1:3">
      <c r="A2" s="12" t="s">
        <v>875</v>
      </c>
      <c r="B2" s="12"/>
      <c r="C2" s="12"/>
    </row>
    <row r="3" ht="25.9" customHeight="1" spans="1:3">
      <c r="A3" s="3"/>
      <c r="B3" s="13"/>
      <c r="C3" s="14" t="s">
        <v>63</v>
      </c>
    </row>
    <row r="4" ht="27.75" customHeight="1" spans="1:3">
      <c r="A4" s="15" t="s">
        <v>876</v>
      </c>
      <c r="B4" s="15"/>
      <c r="C4" s="15" t="s">
        <v>492</v>
      </c>
    </row>
    <row r="5" ht="27.75" customHeight="1" spans="1:3">
      <c r="A5" s="16" t="s">
        <v>877</v>
      </c>
      <c r="B5" s="16"/>
      <c r="C5" s="17">
        <v>213597</v>
      </c>
    </row>
    <row r="6" ht="27.75" customHeight="1" spans="1:3">
      <c r="A6" s="16" t="s">
        <v>878</v>
      </c>
      <c r="B6" s="16"/>
      <c r="C6" s="17">
        <v>27864</v>
      </c>
    </row>
    <row r="7" ht="27.75" customHeight="1" spans="1:3">
      <c r="A7" s="16" t="s">
        <v>879</v>
      </c>
      <c r="B7" s="16"/>
      <c r="C7" s="17">
        <v>16767</v>
      </c>
    </row>
    <row r="8" ht="27.75" customHeight="1" spans="1:3">
      <c r="A8" s="16" t="s">
        <v>880</v>
      </c>
      <c r="B8" s="16"/>
      <c r="C8" s="17">
        <v>224694</v>
      </c>
    </row>
    <row r="9" ht="27.75" customHeight="1" spans="1:3">
      <c r="A9" s="19" t="s">
        <v>881</v>
      </c>
      <c r="B9" s="20"/>
      <c r="C9" s="15" t="s">
        <v>492</v>
      </c>
    </row>
    <row r="10" ht="27.75" customHeight="1" spans="1:3">
      <c r="A10" s="16" t="s">
        <v>882</v>
      </c>
      <c r="B10" s="16"/>
      <c r="C10" s="9">
        <v>244859</v>
      </c>
    </row>
    <row r="11" ht="27.75" customHeight="1" spans="1:3">
      <c r="A11" s="16" t="s">
        <v>883</v>
      </c>
      <c r="B11" s="16"/>
      <c r="C11" s="9">
        <v>19279</v>
      </c>
    </row>
    <row r="12" ht="27.75" customHeight="1" spans="1:3">
      <c r="A12" s="16" t="s">
        <v>884</v>
      </c>
      <c r="B12" s="16"/>
      <c r="C12" s="9">
        <v>264138</v>
      </c>
    </row>
    <row r="13" ht="54.6" customHeight="1" spans="1:3">
      <c r="A13" s="18" t="s">
        <v>885</v>
      </c>
      <c r="B13" s="18"/>
      <c r="C13" s="18"/>
    </row>
  </sheetData>
  <mergeCells count="11">
    <mergeCell ref="A2:C2"/>
    <mergeCell ref="A4:B4"/>
    <mergeCell ref="A5:B5"/>
    <mergeCell ref="A6:B6"/>
    <mergeCell ref="A7:B7"/>
    <mergeCell ref="A8:B8"/>
    <mergeCell ref="A9:B9"/>
    <mergeCell ref="A10:B10"/>
    <mergeCell ref="A11:B11"/>
    <mergeCell ref="A12:B12"/>
    <mergeCell ref="A13:C13"/>
  </mergeCells>
  <pageMargins left="0.708661417322835" right="0.708661417322835" top="0.748031496062992" bottom="0.748031496062992" header="0.31496062992126" footer="0.31496062992126"/>
  <pageSetup paperSize="9" orientation="portrait"/>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3"/>
  <sheetViews>
    <sheetView workbookViewId="0">
      <selection activeCell="F24" sqref="F24"/>
    </sheetView>
  </sheetViews>
  <sheetFormatPr defaultColWidth="8.75" defaultRowHeight="14.25" outlineLevelCol="2"/>
  <cols>
    <col min="1" max="1" width="10.25" style="11" customWidth="1"/>
    <col min="2" max="2" width="30.875" style="11" customWidth="1"/>
    <col min="3" max="3" width="32.625" style="11" customWidth="1"/>
    <col min="4" max="16384" width="8.75" style="11"/>
  </cols>
  <sheetData>
    <row r="1" ht="19.5" customHeight="1" spans="1:1">
      <c r="A1" s="11" t="s">
        <v>886</v>
      </c>
    </row>
    <row r="2" ht="29.45" customHeight="1" spans="1:3">
      <c r="A2" s="12" t="s">
        <v>887</v>
      </c>
      <c r="B2" s="12"/>
      <c r="C2" s="12"/>
    </row>
    <row r="3" ht="25.9" customHeight="1" spans="1:3">
      <c r="A3" s="3"/>
      <c r="B3" s="13"/>
      <c r="C3" s="14" t="s">
        <v>63</v>
      </c>
    </row>
    <row r="4" ht="27.75" customHeight="1" spans="1:3">
      <c r="A4" s="15" t="s">
        <v>876</v>
      </c>
      <c r="B4" s="15"/>
      <c r="C4" s="15" t="s">
        <v>492</v>
      </c>
    </row>
    <row r="5" ht="27.75" customHeight="1" spans="1:3">
      <c r="A5" s="16" t="s">
        <v>888</v>
      </c>
      <c r="B5" s="16"/>
      <c r="C5" s="17">
        <v>213597</v>
      </c>
    </row>
    <row r="6" ht="27.75" customHeight="1" spans="1:3">
      <c r="A6" s="16" t="s">
        <v>889</v>
      </c>
      <c r="B6" s="16"/>
      <c r="C6" s="17">
        <v>27864</v>
      </c>
    </row>
    <row r="7" ht="27.75" customHeight="1" spans="1:3">
      <c r="A7" s="16" t="s">
        <v>890</v>
      </c>
      <c r="B7" s="16"/>
      <c r="C7" s="17">
        <v>16767</v>
      </c>
    </row>
    <row r="8" ht="27.75" customHeight="1" spans="1:3">
      <c r="A8" s="16" t="s">
        <v>891</v>
      </c>
      <c r="B8" s="16"/>
      <c r="C8" s="17">
        <v>224694</v>
      </c>
    </row>
    <row r="9" ht="27.75" customHeight="1" spans="1:3">
      <c r="A9" s="15" t="s">
        <v>881</v>
      </c>
      <c r="B9" s="15"/>
      <c r="C9" s="15" t="s">
        <v>492</v>
      </c>
    </row>
    <row r="10" ht="27.75" customHeight="1" spans="1:3">
      <c r="A10" s="16" t="s">
        <v>892</v>
      </c>
      <c r="B10" s="16"/>
      <c r="C10" s="9">
        <v>244859</v>
      </c>
    </row>
    <row r="11" ht="27.75" customHeight="1" spans="1:3">
      <c r="A11" s="16" t="s">
        <v>893</v>
      </c>
      <c r="B11" s="16"/>
      <c r="C11" s="9">
        <v>19279</v>
      </c>
    </row>
    <row r="12" ht="27.75" customHeight="1" spans="1:3">
      <c r="A12" s="16" t="s">
        <v>894</v>
      </c>
      <c r="B12" s="16"/>
      <c r="C12" s="9">
        <v>264138</v>
      </c>
    </row>
    <row r="13" ht="50.45" customHeight="1" spans="1:3">
      <c r="A13" s="18" t="s">
        <v>885</v>
      </c>
      <c r="B13" s="18"/>
      <c r="C13" s="18"/>
    </row>
  </sheetData>
  <mergeCells count="11">
    <mergeCell ref="A2:C2"/>
    <mergeCell ref="A4:B4"/>
    <mergeCell ref="A5:B5"/>
    <mergeCell ref="A6:B6"/>
    <mergeCell ref="A7:B7"/>
    <mergeCell ref="A8:B8"/>
    <mergeCell ref="A9:B9"/>
    <mergeCell ref="A10:B10"/>
    <mergeCell ref="A11:B11"/>
    <mergeCell ref="A12:B12"/>
    <mergeCell ref="A13:C13"/>
  </mergeCells>
  <pageMargins left="0.7" right="0.7" top="0.75" bottom="0.75" header="0.3" footer="0.3"/>
  <pageSetup paperSize="9" orientation="portrait"/>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4"/>
  <sheetViews>
    <sheetView workbookViewId="0">
      <selection activeCell="A10" sqref="A10:B12"/>
    </sheetView>
  </sheetViews>
  <sheetFormatPr defaultColWidth="8.75" defaultRowHeight="14.25" outlineLevelCol="2"/>
  <cols>
    <col min="1" max="1" width="12.875" style="11" customWidth="1"/>
    <col min="2" max="2" width="33.875" style="11" customWidth="1"/>
    <col min="3" max="3" width="35.125" style="11" customWidth="1"/>
    <col min="4" max="16384" width="8.75" style="11"/>
  </cols>
  <sheetData>
    <row r="1" spans="1:1">
      <c r="A1" s="11" t="s">
        <v>895</v>
      </c>
    </row>
    <row r="2" ht="29.45" customHeight="1" spans="1:3">
      <c r="A2" s="12" t="s">
        <v>896</v>
      </c>
      <c r="B2" s="12"/>
      <c r="C2" s="12"/>
    </row>
    <row r="3" ht="25.9" customHeight="1" spans="1:3">
      <c r="A3" s="3"/>
      <c r="B3" s="13"/>
      <c r="C3" s="14" t="s">
        <v>63</v>
      </c>
    </row>
    <row r="4" ht="29.25" customHeight="1" spans="1:3">
      <c r="A4" s="15" t="s">
        <v>876</v>
      </c>
      <c r="B4" s="15"/>
      <c r="C4" s="15" t="s">
        <v>492</v>
      </c>
    </row>
    <row r="5" ht="29.25" customHeight="1" spans="1:3">
      <c r="A5" s="16" t="s">
        <v>897</v>
      </c>
      <c r="B5" s="16"/>
      <c r="C5" s="8">
        <v>195421</v>
      </c>
    </row>
    <row r="6" ht="29.25" customHeight="1" spans="1:3">
      <c r="A6" s="16" t="s">
        <v>898</v>
      </c>
      <c r="B6" s="16"/>
      <c r="C6" s="8">
        <v>217804</v>
      </c>
    </row>
    <row r="7" ht="29.25" customHeight="1" spans="1:3">
      <c r="A7" s="16" t="s">
        <v>899</v>
      </c>
      <c r="B7" s="16"/>
      <c r="C7" s="8">
        <v>6000</v>
      </c>
    </row>
    <row r="8" ht="29.25" customHeight="1" spans="1:3">
      <c r="A8" s="16" t="s">
        <v>900</v>
      </c>
      <c r="B8" s="16"/>
      <c r="C8" s="8">
        <v>407225</v>
      </c>
    </row>
    <row r="9" ht="29.25" customHeight="1" spans="1:3">
      <c r="A9" s="15" t="s">
        <v>881</v>
      </c>
      <c r="B9" s="15"/>
      <c r="C9" s="6" t="s">
        <v>492</v>
      </c>
    </row>
    <row r="10" ht="29.25" customHeight="1" spans="1:3">
      <c r="A10" s="16" t="s">
        <v>901</v>
      </c>
      <c r="B10" s="16"/>
      <c r="C10" s="9">
        <v>225209</v>
      </c>
    </row>
    <row r="11" ht="29.25" customHeight="1" spans="1:3">
      <c r="A11" s="16" t="s">
        <v>902</v>
      </c>
      <c r="B11" s="16"/>
      <c r="C11" s="9">
        <v>214204</v>
      </c>
    </row>
    <row r="12" ht="29.25" customHeight="1" spans="1:3">
      <c r="A12" s="16" t="s">
        <v>903</v>
      </c>
      <c r="B12" s="16"/>
      <c r="C12" s="9">
        <v>439413</v>
      </c>
    </row>
    <row r="13" spans="1:3">
      <c r="A13" s="3"/>
      <c r="B13" s="3"/>
      <c r="C13" s="3"/>
    </row>
    <row r="14" ht="49.9" customHeight="1" spans="1:3">
      <c r="A14" s="10" t="s">
        <v>885</v>
      </c>
      <c r="B14" s="10"/>
      <c r="C14" s="10"/>
    </row>
  </sheetData>
  <mergeCells count="11">
    <mergeCell ref="A2:C2"/>
    <mergeCell ref="A4:B4"/>
    <mergeCell ref="A5:B5"/>
    <mergeCell ref="A6:B6"/>
    <mergeCell ref="A7:B7"/>
    <mergeCell ref="A8:B8"/>
    <mergeCell ref="A9:B9"/>
    <mergeCell ref="A10:B10"/>
    <mergeCell ref="A11:B11"/>
    <mergeCell ref="A12:B12"/>
    <mergeCell ref="A14:C14"/>
  </mergeCells>
  <pageMargins left="0.708661417322835" right="0.708661417322835" top="0.748031496062992" bottom="0.748031496062992" header="0.31496062992126" footer="0.31496062992126"/>
  <pageSetup paperSize="9" orientation="portrait"/>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4"/>
  <sheetViews>
    <sheetView workbookViewId="0">
      <selection activeCell="A10" sqref="A10:B12"/>
    </sheetView>
  </sheetViews>
  <sheetFormatPr defaultColWidth="8.75" defaultRowHeight="14.25" outlineLevelCol="2"/>
  <cols>
    <col min="1" max="1" width="12.875" style="1" customWidth="1"/>
    <col min="2" max="2" width="33.875" style="1" customWidth="1"/>
    <col min="3" max="3" width="35.125" style="1" customWidth="1"/>
    <col min="4" max="16384" width="8.75" style="1"/>
  </cols>
  <sheetData>
    <row r="1" spans="1:1">
      <c r="A1" s="1" t="s">
        <v>904</v>
      </c>
    </row>
    <row r="2" ht="29.45" customHeight="1" spans="1:3">
      <c r="A2" s="2" t="s">
        <v>905</v>
      </c>
      <c r="B2" s="2"/>
      <c r="C2" s="2"/>
    </row>
    <row r="3" ht="25.9" customHeight="1" spans="1:3">
      <c r="A3" s="3"/>
      <c r="B3" s="4"/>
      <c r="C3" s="5" t="s">
        <v>63</v>
      </c>
    </row>
    <row r="4" ht="29.25" customHeight="1" spans="1:3">
      <c r="A4" s="6" t="s">
        <v>876</v>
      </c>
      <c r="B4" s="6"/>
      <c r="C4" s="6" t="s">
        <v>492</v>
      </c>
    </row>
    <row r="5" ht="29.25" customHeight="1" spans="1:3">
      <c r="A5" s="7" t="s">
        <v>897</v>
      </c>
      <c r="B5" s="7"/>
      <c r="C5" s="8">
        <v>195421</v>
      </c>
    </row>
    <row r="6" ht="29.25" customHeight="1" spans="1:3">
      <c r="A6" s="7" t="s">
        <v>898</v>
      </c>
      <c r="B6" s="7"/>
      <c r="C6" s="8">
        <v>217804</v>
      </c>
    </row>
    <row r="7" ht="29.25" customHeight="1" spans="1:3">
      <c r="A7" s="7" t="s">
        <v>899</v>
      </c>
      <c r="B7" s="7"/>
      <c r="C7" s="8">
        <v>6000</v>
      </c>
    </row>
    <row r="8" ht="29.25" customHeight="1" spans="1:3">
      <c r="A8" s="7" t="s">
        <v>900</v>
      </c>
      <c r="B8" s="7"/>
      <c r="C8" s="8">
        <v>407225</v>
      </c>
    </row>
    <row r="9" ht="29.25" customHeight="1" spans="1:3">
      <c r="A9" s="6" t="s">
        <v>881</v>
      </c>
      <c r="B9" s="6"/>
      <c r="C9" s="6" t="s">
        <v>492</v>
      </c>
    </row>
    <row r="10" ht="29.25" customHeight="1" spans="1:3">
      <c r="A10" s="7" t="s">
        <v>901</v>
      </c>
      <c r="B10" s="7"/>
      <c r="C10" s="9">
        <v>225209</v>
      </c>
    </row>
    <row r="11" ht="29.25" customHeight="1" spans="1:3">
      <c r="A11" s="7" t="s">
        <v>902</v>
      </c>
      <c r="B11" s="7"/>
      <c r="C11" s="9">
        <v>214204</v>
      </c>
    </row>
    <row r="12" ht="29.25" customHeight="1" spans="1:3">
      <c r="A12" s="7" t="s">
        <v>903</v>
      </c>
      <c r="B12" s="7"/>
      <c r="C12" s="9">
        <v>439413</v>
      </c>
    </row>
    <row r="13" spans="1:3">
      <c r="A13" s="3"/>
      <c r="B13" s="3"/>
      <c r="C13" s="3"/>
    </row>
    <row r="14" ht="49.9" customHeight="1" spans="1:3">
      <c r="A14" s="10" t="s">
        <v>885</v>
      </c>
      <c r="B14" s="10"/>
      <c r="C14" s="10"/>
    </row>
  </sheetData>
  <mergeCells count="11">
    <mergeCell ref="A2:C2"/>
    <mergeCell ref="A4:B4"/>
    <mergeCell ref="A5:B5"/>
    <mergeCell ref="A6:B6"/>
    <mergeCell ref="A7:B7"/>
    <mergeCell ref="A8:B8"/>
    <mergeCell ref="A9:B9"/>
    <mergeCell ref="A10:B10"/>
    <mergeCell ref="A11:B11"/>
    <mergeCell ref="A12:B12"/>
    <mergeCell ref="A14:C14"/>
  </mergeCells>
  <pageMargins left="0.708661417322835" right="0.708661417322835" top="0.748031496062992" bottom="0.748031496062992" header="0.31496062992126" footer="0.31496062992126"/>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5"/>
  <sheetViews>
    <sheetView topLeftCell="A5" workbookViewId="0">
      <selection activeCell="A27" sqref="A27"/>
    </sheetView>
  </sheetViews>
  <sheetFormatPr defaultColWidth="9" defaultRowHeight="14.25" outlineLevelCol="6"/>
  <cols>
    <col min="1" max="1" width="38.375" customWidth="1"/>
    <col min="2" max="2" width="13.25" customWidth="1"/>
    <col min="3" max="3" width="13.375" customWidth="1"/>
    <col min="4" max="4" width="15.125" customWidth="1"/>
  </cols>
  <sheetData>
    <row r="1" ht="18" customHeight="1" spans="1:2">
      <c r="A1" s="267" t="s">
        <v>108</v>
      </c>
      <c r="B1" s="268"/>
    </row>
    <row r="2" ht="21" spans="1:4">
      <c r="A2" s="226" t="s">
        <v>109</v>
      </c>
      <c r="B2" s="226"/>
      <c r="C2" s="226"/>
      <c r="D2" s="226"/>
    </row>
    <row r="3" spans="1:4">
      <c r="A3" s="227"/>
      <c r="B3" s="268"/>
      <c r="D3" s="215" t="s">
        <v>63</v>
      </c>
    </row>
    <row r="4" ht="42.6" customHeight="1" spans="1:4">
      <c r="A4" s="25" t="s">
        <v>110</v>
      </c>
      <c r="B4" s="25" t="s">
        <v>65</v>
      </c>
      <c r="C4" s="166" t="s">
        <v>66</v>
      </c>
      <c r="D4" s="26" t="s">
        <v>67</v>
      </c>
    </row>
    <row r="5" spans="1:4">
      <c r="A5" s="28" t="s">
        <v>111</v>
      </c>
      <c r="B5" s="284">
        <v>29956</v>
      </c>
      <c r="C5" s="284">
        <v>26024</v>
      </c>
      <c r="D5" s="285">
        <f>B5/C5*100</f>
        <v>115.11</v>
      </c>
    </row>
    <row r="6" spans="1:4">
      <c r="A6" s="28" t="s">
        <v>112</v>
      </c>
      <c r="B6" s="284">
        <v>0</v>
      </c>
      <c r="C6" s="284">
        <v>0</v>
      </c>
      <c r="D6" s="285"/>
    </row>
    <row r="7" spans="1:4">
      <c r="A7" s="28" t="s">
        <v>113</v>
      </c>
      <c r="B7" s="284">
        <v>284</v>
      </c>
      <c r="C7" s="284">
        <v>247</v>
      </c>
      <c r="D7" s="285">
        <f t="shared" ref="D7:D31" si="0">B7/C7*100</f>
        <v>114.98</v>
      </c>
    </row>
    <row r="8" spans="1:4">
      <c r="A8" s="28" t="s">
        <v>114</v>
      </c>
      <c r="B8" s="284">
        <v>10685</v>
      </c>
      <c r="C8" s="284">
        <v>9925</v>
      </c>
      <c r="D8" s="285">
        <f t="shared" si="0"/>
        <v>107.66</v>
      </c>
    </row>
    <row r="9" spans="1:7">
      <c r="A9" s="28" t="s">
        <v>115</v>
      </c>
      <c r="B9" s="284">
        <v>64877</v>
      </c>
      <c r="C9" s="284">
        <v>62949</v>
      </c>
      <c r="D9" s="285">
        <f t="shared" si="0"/>
        <v>103.06</v>
      </c>
      <c r="G9" s="155"/>
    </row>
    <row r="10" spans="1:4">
      <c r="A10" s="28" t="s">
        <v>116</v>
      </c>
      <c r="B10" s="284">
        <v>4442</v>
      </c>
      <c r="C10" s="284">
        <v>1951</v>
      </c>
      <c r="D10" s="285">
        <f t="shared" si="0"/>
        <v>227.68</v>
      </c>
    </row>
    <row r="11" spans="1:4">
      <c r="A11" s="28" t="s">
        <v>117</v>
      </c>
      <c r="B11" s="284">
        <v>4085</v>
      </c>
      <c r="C11" s="284">
        <v>5138</v>
      </c>
      <c r="D11" s="285">
        <f t="shared" si="0"/>
        <v>79.51</v>
      </c>
    </row>
    <row r="12" spans="1:4">
      <c r="A12" s="28" t="s">
        <v>118</v>
      </c>
      <c r="B12" s="284">
        <v>43846</v>
      </c>
      <c r="C12" s="284">
        <v>39349</v>
      </c>
      <c r="D12" s="285">
        <f t="shared" si="0"/>
        <v>111.43</v>
      </c>
    </row>
    <row r="13" spans="1:4">
      <c r="A13" s="28" t="s">
        <v>119</v>
      </c>
      <c r="B13" s="284">
        <v>16595</v>
      </c>
      <c r="C13" s="284">
        <v>15728</v>
      </c>
      <c r="D13" s="285">
        <f t="shared" si="0"/>
        <v>105.51</v>
      </c>
    </row>
    <row r="14" spans="1:4">
      <c r="A14" s="28" t="s">
        <v>120</v>
      </c>
      <c r="B14" s="284">
        <v>14726</v>
      </c>
      <c r="C14" s="284">
        <v>12816</v>
      </c>
      <c r="D14" s="285">
        <f t="shared" si="0"/>
        <v>114.9</v>
      </c>
    </row>
    <row r="15" spans="1:4">
      <c r="A15" s="28" t="s">
        <v>121</v>
      </c>
      <c r="B15" s="284">
        <v>7470</v>
      </c>
      <c r="C15" s="284">
        <v>6787</v>
      </c>
      <c r="D15" s="285">
        <f t="shared" si="0"/>
        <v>110.06</v>
      </c>
    </row>
    <row r="16" spans="1:4">
      <c r="A16" s="28" t="s">
        <v>122</v>
      </c>
      <c r="B16" s="284">
        <v>50951</v>
      </c>
      <c r="C16" s="284">
        <v>59881</v>
      </c>
      <c r="D16" s="285">
        <f t="shared" si="0"/>
        <v>85.09</v>
      </c>
    </row>
    <row r="17" spans="1:4">
      <c r="A17" s="28" t="s">
        <v>123</v>
      </c>
      <c r="B17" s="284">
        <v>5450</v>
      </c>
      <c r="C17" s="284">
        <v>6137</v>
      </c>
      <c r="D17" s="285">
        <f t="shared" si="0"/>
        <v>88.81</v>
      </c>
    </row>
    <row r="18" spans="1:4">
      <c r="A18" s="28" t="s">
        <v>124</v>
      </c>
      <c r="B18" s="284">
        <v>724</v>
      </c>
      <c r="C18" s="284">
        <v>672</v>
      </c>
      <c r="D18" s="285">
        <f t="shared" si="0"/>
        <v>107.74</v>
      </c>
    </row>
    <row r="19" spans="1:4">
      <c r="A19" s="28" t="s">
        <v>125</v>
      </c>
      <c r="B19" s="284">
        <v>2215</v>
      </c>
      <c r="C19" s="284">
        <v>726</v>
      </c>
      <c r="D19" s="285">
        <f t="shared" si="0"/>
        <v>305.1</v>
      </c>
    </row>
    <row r="20" spans="1:4">
      <c r="A20" s="28" t="s">
        <v>126</v>
      </c>
      <c r="B20" s="284">
        <v>0</v>
      </c>
      <c r="C20" s="284">
        <v>260</v>
      </c>
      <c r="D20" s="285">
        <f t="shared" si="0"/>
        <v>0</v>
      </c>
    </row>
    <row r="21" spans="1:4">
      <c r="A21" s="28" t="s">
        <v>127</v>
      </c>
      <c r="B21" s="284">
        <v>6871</v>
      </c>
      <c r="C21" s="284">
        <v>1040</v>
      </c>
      <c r="D21" s="285">
        <f t="shared" si="0"/>
        <v>660.67</v>
      </c>
    </row>
    <row r="22" spans="1:4">
      <c r="A22" s="28" t="s">
        <v>128</v>
      </c>
      <c r="B22" s="284">
        <v>855</v>
      </c>
      <c r="C22" s="284">
        <v>2049</v>
      </c>
      <c r="D22" s="285">
        <f t="shared" si="0"/>
        <v>41.73</v>
      </c>
    </row>
    <row r="23" spans="1:4">
      <c r="A23" s="28" t="s">
        <v>129</v>
      </c>
      <c r="B23" s="284">
        <v>445</v>
      </c>
      <c r="C23" s="284">
        <v>2171</v>
      </c>
      <c r="D23" s="285">
        <f t="shared" si="0"/>
        <v>20.5</v>
      </c>
    </row>
    <row r="24" spans="1:4">
      <c r="A24" s="28" t="s">
        <v>130</v>
      </c>
      <c r="B24" s="284">
        <v>2996</v>
      </c>
      <c r="C24" s="284">
        <v>407</v>
      </c>
      <c r="D24" s="285">
        <f t="shared" si="0"/>
        <v>736.12</v>
      </c>
    </row>
    <row r="25" spans="1:4">
      <c r="A25" s="28" t="s">
        <v>131</v>
      </c>
      <c r="B25" s="284">
        <v>6429</v>
      </c>
      <c r="C25" s="284">
        <v>4717</v>
      </c>
      <c r="D25" s="285">
        <f t="shared" si="0"/>
        <v>136.29</v>
      </c>
    </row>
    <row r="26" spans="1:4">
      <c r="A26" s="28" t="s">
        <v>132</v>
      </c>
      <c r="B26" s="284">
        <v>3203</v>
      </c>
      <c r="C26" s="284">
        <f>1242</f>
        <v>1242</v>
      </c>
      <c r="D26" s="285">
        <f t="shared" si="0"/>
        <v>257.89</v>
      </c>
    </row>
    <row r="27" spans="1:4">
      <c r="A27" s="28" t="s">
        <v>133</v>
      </c>
      <c r="B27" s="284">
        <v>12752</v>
      </c>
      <c r="C27" s="284">
        <v>7407</v>
      </c>
      <c r="D27" s="285">
        <f t="shared" si="0"/>
        <v>172.16</v>
      </c>
    </row>
    <row r="28" spans="1:4">
      <c r="A28" s="28" t="s">
        <v>134</v>
      </c>
      <c r="B28" s="284">
        <v>0</v>
      </c>
      <c r="C28" s="284">
        <v>0</v>
      </c>
      <c r="D28" s="285"/>
    </row>
    <row r="29" ht="16.15" customHeight="1" spans="1:4">
      <c r="A29" s="257" t="s">
        <v>135</v>
      </c>
      <c r="B29" s="284">
        <f>SUM(B5:B28)</f>
        <v>289857</v>
      </c>
      <c r="C29" s="284">
        <f>SUM(C5:C28)</f>
        <v>267623</v>
      </c>
      <c r="D29" s="285">
        <f t="shared" si="0"/>
        <v>108.31</v>
      </c>
    </row>
    <row r="30" ht="15" customHeight="1" spans="1:4">
      <c r="A30" s="259" t="s">
        <v>136</v>
      </c>
      <c r="B30" s="284">
        <v>32080</v>
      </c>
      <c r="C30" s="284"/>
      <c r="D30" s="285"/>
    </row>
    <row r="31" ht="15" customHeight="1" spans="1:4">
      <c r="A31" s="259" t="s">
        <v>137</v>
      </c>
      <c r="B31" s="284">
        <f>B36+B43</f>
        <v>38617</v>
      </c>
      <c r="C31" s="284">
        <f>C36</f>
        <v>8436</v>
      </c>
      <c r="D31" s="285">
        <f t="shared" si="0"/>
        <v>457.76</v>
      </c>
    </row>
    <row r="32" ht="15" customHeight="1" spans="1:4">
      <c r="A32" s="262" t="s">
        <v>138</v>
      </c>
      <c r="B32" s="284">
        <v>0</v>
      </c>
      <c r="C32" s="284">
        <v>0</v>
      </c>
      <c r="D32" s="30"/>
    </row>
    <row r="33" ht="15" customHeight="1" spans="1:4">
      <c r="A33" s="262" t="s">
        <v>139</v>
      </c>
      <c r="B33" s="284">
        <v>0</v>
      </c>
      <c r="C33" s="284">
        <v>0</v>
      </c>
      <c r="D33" s="30"/>
    </row>
    <row r="34" ht="15" customHeight="1" spans="1:4">
      <c r="A34" s="263" t="s">
        <v>140</v>
      </c>
      <c r="B34" s="284">
        <v>0</v>
      </c>
      <c r="C34" s="284">
        <v>0</v>
      </c>
      <c r="D34" s="30"/>
    </row>
    <row r="35" ht="15.6" customHeight="1" spans="1:4">
      <c r="A35" s="263" t="s">
        <v>141</v>
      </c>
      <c r="B35" s="284">
        <v>0</v>
      </c>
      <c r="C35" s="284">
        <v>0</v>
      </c>
      <c r="D35" s="30"/>
    </row>
    <row r="36" spans="1:4">
      <c r="A36" s="262" t="s">
        <v>142</v>
      </c>
      <c r="B36" s="284">
        <v>8436</v>
      </c>
      <c r="C36" s="284">
        <v>8436</v>
      </c>
      <c r="D36" s="285">
        <f t="shared" ref="D36" si="1">B36/C36*100</f>
        <v>100</v>
      </c>
    </row>
    <row r="37" spans="1:4">
      <c r="A37" s="286" t="s">
        <v>143</v>
      </c>
      <c r="B37" s="261">
        <v>0</v>
      </c>
      <c r="C37" s="261">
        <v>0</v>
      </c>
      <c r="D37" s="286"/>
    </row>
    <row r="38" spans="1:4">
      <c r="A38" s="263" t="s">
        <v>144</v>
      </c>
      <c r="B38" s="261">
        <v>0</v>
      </c>
      <c r="C38" s="261">
        <v>0</v>
      </c>
      <c r="D38" s="286"/>
    </row>
    <row r="39" spans="1:4">
      <c r="A39" s="287" t="s">
        <v>145</v>
      </c>
      <c r="B39" s="261">
        <v>0</v>
      </c>
      <c r="C39" s="261">
        <v>0</v>
      </c>
      <c r="D39" s="286"/>
    </row>
    <row r="40" spans="1:4">
      <c r="A40" s="288" t="s">
        <v>146</v>
      </c>
      <c r="B40" s="261">
        <v>0</v>
      </c>
      <c r="C40" s="261">
        <v>0</v>
      </c>
      <c r="D40" s="286"/>
    </row>
    <row r="41" spans="1:4">
      <c r="A41" s="288" t="s">
        <v>147</v>
      </c>
      <c r="B41" s="261">
        <v>0</v>
      </c>
      <c r="C41" s="261">
        <v>0</v>
      </c>
      <c r="D41" s="286"/>
    </row>
    <row r="42" spans="1:4">
      <c r="A42" s="288" t="s">
        <v>148</v>
      </c>
      <c r="B42" s="261">
        <v>0</v>
      </c>
      <c r="C42" s="261">
        <v>0</v>
      </c>
      <c r="D42" s="286"/>
    </row>
    <row r="43" spans="1:4">
      <c r="A43" s="265" t="s">
        <v>149</v>
      </c>
      <c r="B43" s="261">
        <v>30181</v>
      </c>
      <c r="C43" s="261">
        <v>0</v>
      </c>
      <c r="D43" s="285"/>
    </row>
    <row r="44" spans="1:4">
      <c r="A44" s="29" t="s">
        <v>150</v>
      </c>
      <c r="B44" s="261">
        <v>0</v>
      </c>
      <c r="C44" s="261">
        <v>0</v>
      </c>
      <c r="D44" s="286"/>
    </row>
    <row r="45" spans="1:4">
      <c r="A45" s="257" t="s">
        <v>151</v>
      </c>
      <c r="B45" s="261">
        <f>B29+B30+B31</f>
        <v>360554</v>
      </c>
      <c r="C45" s="261">
        <f>C29+C30+C31</f>
        <v>276059</v>
      </c>
      <c r="D45" s="285">
        <f t="shared" ref="D45" si="2">B45/C45*100</f>
        <v>130.61</v>
      </c>
    </row>
  </sheetData>
  <mergeCells count="1">
    <mergeCell ref="A2:D2"/>
  </mergeCells>
  <pageMargins left="0.708661417322835" right="0.708661417322835" top="0.748031496062992" bottom="0.748031496062992" header="0.31496062992126" footer="0.31496062992126"/>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50"/>
  <sheetViews>
    <sheetView topLeftCell="A10" workbookViewId="0">
      <selection activeCell="G38" sqref="G38"/>
    </sheetView>
  </sheetViews>
  <sheetFormatPr defaultColWidth="9" defaultRowHeight="14.25" outlineLevelCol="6"/>
  <cols>
    <col min="1" max="1" width="44.625" customWidth="1"/>
    <col min="2" max="2" width="13.375" customWidth="1"/>
    <col min="3" max="3" width="14" customWidth="1"/>
    <col min="4" max="4" width="15.125" customWidth="1"/>
  </cols>
  <sheetData>
    <row r="1" ht="18" customHeight="1" spans="1:2">
      <c r="A1" s="267" t="s">
        <v>152</v>
      </c>
      <c r="B1" s="268"/>
    </row>
    <row r="2" ht="21" spans="1:4">
      <c r="A2" s="226" t="s">
        <v>153</v>
      </c>
      <c r="B2" s="226"/>
      <c r="C2" s="226"/>
      <c r="D2" s="226"/>
    </row>
    <row r="3" spans="1:4">
      <c r="A3" s="227"/>
      <c r="B3" s="268"/>
      <c r="D3" s="215" t="s">
        <v>63</v>
      </c>
    </row>
    <row r="4" ht="44.45" customHeight="1" spans="1:4">
      <c r="A4" s="269" t="s">
        <v>64</v>
      </c>
      <c r="B4" s="146" t="s">
        <v>65</v>
      </c>
      <c r="C4" s="166" t="s">
        <v>66</v>
      </c>
      <c r="D4" s="26" t="s">
        <v>67</v>
      </c>
    </row>
    <row r="5" spans="1:4">
      <c r="A5" s="270" t="s">
        <v>68</v>
      </c>
      <c r="B5" s="271">
        <f>SUM(B6:B21)</f>
        <v>57769</v>
      </c>
      <c r="C5" s="271">
        <f>SUM(C6:C21)</f>
        <v>60393</v>
      </c>
      <c r="D5" s="272">
        <f>B5/C5*100</f>
        <v>95.66</v>
      </c>
    </row>
    <row r="6" spans="1:4">
      <c r="A6" s="273" t="s">
        <v>69</v>
      </c>
      <c r="B6" s="271">
        <v>22674</v>
      </c>
      <c r="C6" s="274">
        <v>24541</v>
      </c>
      <c r="D6" s="272">
        <f t="shared" ref="D6:D44" si="0">B6/C6*100</f>
        <v>92.39</v>
      </c>
    </row>
    <row r="7" spans="1:4">
      <c r="A7" s="273" t="s">
        <v>70</v>
      </c>
      <c r="B7" s="271">
        <v>0</v>
      </c>
      <c r="C7" s="271">
        <v>0</v>
      </c>
      <c r="D7" s="272"/>
    </row>
    <row r="8" spans="1:4">
      <c r="A8" s="273" t="s">
        <v>71</v>
      </c>
      <c r="B8" s="271">
        <v>6882</v>
      </c>
      <c r="C8" s="275">
        <v>6354</v>
      </c>
      <c r="D8" s="272">
        <f t="shared" si="0"/>
        <v>108.31</v>
      </c>
    </row>
    <row r="9" spans="1:7">
      <c r="A9" s="273" t="s">
        <v>72</v>
      </c>
      <c r="B9" s="271">
        <v>0</v>
      </c>
      <c r="C9" s="271">
        <v>0</v>
      </c>
      <c r="D9" s="272"/>
      <c r="G9" s="155"/>
    </row>
    <row r="10" spans="1:4">
      <c r="A10" s="273" t="s">
        <v>73</v>
      </c>
      <c r="B10" s="271">
        <v>2362</v>
      </c>
      <c r="C10" s="275">
        <v>2940</v>
      </c>
      <c r="D10" s="272">
        <f t="shared" si="0"/>
        <v>80.34</v>
      </c>
    </row>
    <row r="11" spans="1:4">
      <c r="A11" s="273" t="s">
        <v>74</v>
      </c>
      <c r="B11" s="271">
        <v>834</v>
      </c>
      <c r="C11" s="275">
        <v>905</v>
      </c>
      <c r="D11" s="272">
        <f t="shared" si="0"/>
        <v>92.15</v>
      </c>
    </row>
    <row r="12" spans="1:4">
      <c r="A12" s="273" t="s">
        <v>75</v>
      </c>
      <c r="B12" s="271">
        <v>3343</v>
      </c>
      <c r="C12" s="275">
        <v>3669</v>
      </c>
      <c r="D12" s="272">
        <f t="shared" si="0"/>
        <v>91.11</v>
      </c>
    </row>
    <row r="13" spans="1:4">
      <c r="A13" s="273" t="s">
        <v>76</v>
      </c>
      <c r="B13" s="271">
        <v>2487</v>
      </c>
      <c r="C13" s="275">
        <v>4542</v>
      </c>
      <c r="D13" s="272">
        <f t="shared" si="0"/>
        <v>54.76</v>
      </c>
    </row>
    <row r="14" spans="1:4">
      <c r="A14" s="273" t="s">
        <v>77</v>
      </c>
      <c r="B14" s="271">
        <v>828</v>
      </c>
      <c r="C14" s="275">
        <v>716</v>
      </c>
      <c r="D14" s="272">
        <f t="shared" si="0"/>
        <v>115.64</v>
      </c>
    </row>
    <row r="15" spans="1:4">
      <c r="A15" s="273" t="s">
        <v>78</v>
      </c>
      <c r="B15" s="271">
        <v>1739</v>
      </c>
      <c r="C15" s="275">
        <v>2474</v>
      </c>
      <c r="D15" s="272">
        <f t="shared" si="0"/>
        <v>70.29</v>
      </c>
    </row>
    <row r="16" spans="1:4">
      <c r="A16" s="273" t="s">
        <v>79</v>
      </c>
      <c r="B16" s="271">
        <v>5120</v>
      </c>
      <c r="C16" s="275">
        <v>7341</v>
      </c>
      <c r="D16" s="272">
        <f t="shared" si="0"/>
        <v>69.75</v>
      </c>
    </row>
    <row r="17" spans="1:4">
      <c r="A17" s="273" t="s">
        <v>80</v>
      </c>
      <c r="B17" s="271">
        <v>1371</v>
      </c>
      <c r="C17" s="275">
        <v>762</v>
      </c>
      <c r="D17" s="272">
        <f t="shared" si="0"/>
        <v>179.92</v>
      </c>
    </row>
    <row r="18" spans="1:4">
      <c r="A18" s="273" t="s">
        <v>81</v>
      </c>
      <c r="B18" s="271">
        <v>2970</v>
      </c>
      <c r="C18" s="275">
        <v>755</v>
      </c>
      <c r="D18" s="272">
        <f t="shared" si="0"/>
        <v>393.38</v>
      </c>
    </row>
    <row r="19" spans="1:4">
      <c r="A19" s="273" t="s">
        <v>82</v>
      </c>
      <c r="B19" s="271">
        <v>4088</v>
      </c>
      <c r="C19" s="274">
        <v>3142</v>
      </c>
      <c r="D19" s="272">
        <f t="shared" si="0"/>
        <v>130.11</v>
      </c>
    </row>
    <row r="20" spans="1:4">
      <c r="A20" s="273" t="s">
        <v>83</v>
      </c>
      <c r="B20" s="271">
        <v>3014</v>
      </c>
      <c r="C20" s="274">
        <v>2200</v>
      </c>
      <c r="D20" s="272">
        <f t="shared" si="0"/>
        <v>137</v>
      </c>
    </row>
    <row r="21" spans="1:4">
      <c r="A21" s="273" t="s">
        <v>154</v>
      </c>
      <c r="B21" s="271">
        <v>57</v>
      </c>
      <c r="C21" s="274">
        <v>52</v>
      </c>
      <c r="D21" s="272">
        <f t="shared" si="0"/>
        <v>109.62</v>
      </c>
    </row>
    <row r="22" spans="1:4">
      <c r="A22" s="270" t="s">
        <v>85</v>
      </c>
      <c r="B22" s="271">
        <f>SUM(B23:B30)</f>
        <v>29685</v>
      </c>
      <c r="C22" s="271">
        <f>SUM(C23:C30)</f>
        <v>14868</v>
      </c>
      <c r="D22" s="272">
        <f t="shared" si="0"/>
        <v>199.66</v>
      </c>
    </row>
    <row r="23" spans="1:4">
      <c r="A23" s="273" t="s">
        <v>86</v>
      </c>
      <c r="B23" s="271">
        <v>5544</v>
      </c>
      <c r="C23" s="274">
        <v>3768</v>
      </c>
      <c r="D23" s="272">
        <f t="shared" si="0"/>
        <v>147.13</v>
      </c>
    </row>
    <row r="24" spans="1:4">
      <c r="A24" s="273" t="s">
        <v>87</v>
      </c>
      <c r="B24" s="271">
        <v>5793</v>
      </c>
      <c r="C24" s="274">
        <v>4300</v>
      </c>
      <c r="D24" s="272">
        <f t="shared" si="0"/>
        <v>134.72</v>
      </c>
    </row>
    <row r="25" spans="1:4">
      <c r="A25" s="273" t="s">
        <v>88</v>
      </c>
      <c r="B25" s="271">
        <v>3917</v>
      </c>
      <c r="C25" s="274">
        <v>2300</v>
      </c>
      <c r="D25" s="272">
        <f t="shared" si="0"/>
        <v>170.3</v>
      </c>
    </row>
    <row r="26" spans="1:4">
      <c r="A26" s="273" t="s">
        <v>89</v>
      </c>
      <c r="B26" s="271">
        <v>0</v>
      </c>
      <c r="C26" s="274">
        <v>0</v>
      </c>
      <c r="D26" s="272"/>
    </row>
    <row r="27" spans="1:4">
      <c r="A27" s="273" t="s">
        <v>90</v>
      </c>
      <c r="B27" s="271">
        <v>2559</v>
      </c>
      <c r="C27" s="274">
        <v>1000</v>
      </c>
      <c r="D27" s="272">
        <f t="shared" si="0"/>
        <v>255.9</v>
      </c>
    </row>
    <row r="28" spans="1:4">
      <c r="A28" s="273" t="s">
        <v>91</v>
      </c>
      <c r="B28" s="271">
        <v>1398</v>
      </c>
      <c r="C28" s="271">
        <v>0</v>
      </c>
      <c r="D28" s="272"/>
    </row>
    <row r="29" spans="1:4">
      <c r="A29" s="273" t="s">
        <v>92</v>
      </c>
      <c r="B29" s="271">
        <v>10474</v>
      </c>
      <c r="C29" s="271">
        <v>0</v>
      </c>
      <c r="D29" s="272"/>
    </row>
    <row r="30" spans="1:4">
      <c r="A30" s="273" t="s">
        <v>93</v>
      </c>
      <c r="B30" s="271">
        <v>0</v>
      </c>
      <c r="C30" s="274">
        <v>3500</v>
      </c>
      <c r="D30" s="272"/>
    </row>
    <row r="31" spans="1:4">
      <c r="A31" s="276" t="s">
        <v>94</v>
      </c>
      <c r="B31" s="271">
        <f>B5+B22</f>
        <v>87454</v>
      </c>
      <c r="C31" s="271">
        <f>C5+C22</f>
        <v>75261</v>
      </c>
      <c r="D31" s="272">
        <f t="shared" si="0"/>
        <v>116.2</v>
      </c>
    </row>
    <row r="32" spans="1:4">
      <c r="A32" s="277" t="s">
        <v>95</v>
      </c>
      <c r="B32" s="271">
        <v>0</v>
      </c>
      <c r="C32" s="271">
        <v>0</v>
      </c>
      <c r="D32" s="272"/>
    </row>
    <row r="33" spans="1:4">
      <c r="A33" s="277" t="s">
        <v>96</v>
      </c>
      <c r="B33" s="271">
        <f>B34+B38+B41+B40+B39+B42</f>
        <v>215519</v>
      </c>
      <c r="C33" s="278">
        <f>C34+C38+C41+C40+C39</f>
        <v>200798</v>
      </c>
      <c r="D33" s="272">
        <f t="shared" si="0"/>
        <v>107.33</v>
      </c>
    </row>
    <row r="34" spans="1:4">
      <c r="A34" s="279" t="s">
        <v>97</v>
      </c>
      <c r="B34" s="271">
        <f>B35+B36+B37</f>
        <v>143991</v>
      </c>
      <c r="C34" s="271">
        <f>C35+C36+C37</f>
        <v>182943</v>
      </c>
      <c r="D34" s="272"/>
    </row>
    <row r="35" spans="1:4">
      <c r="A35" s="280" t="s">
        <v>98</v>
      </c>
      <c r="B35" s="271">
        <v>6479</v>
      </c>
      <c r="C35" s="271">
        <v>6479</v>
      </c>
      <c r="D35" s="272">
        <f t="shared" si="0"/>
        <v>100</v>
      </c>
    </row>
    <row r="36" spans="1:4">
      <c r="A36" s="280" t="s">
        <v>99</v>
      </c>
      <c r="B36" s="271">
        <v>137512</v>
      </c>
      <c r="C36" s="271">
        <v>103555</v>
      </c>
      <c r="D36" s="272">
        <f t="shared" si="0"/>
        <v>132.79</v>
      </c>
    </row>
    <row r="37" spans="1:4">
      <c r="A37" s="280" t="s">
        <v>100</v>
      </c>
      <c r="B37" s="271">
        <v>0</v>
      </c>
      <c r="C37" s="271">
        <v>72909</v>
      </c>
      <c r="D37" s="272">
        <f t="shared" si="0"/>
        <v>0</v>
      </c>
    </row>
    <row r="38" spans="1:4">
      <c r="A38" s="281" t="s">
        <v>101</v>
      </c>
      <c r="B38" s="271">
        <v>0</v>
      </c>
      <c r="C38" s="271">
        <v>0</v>
      </c>
      <c r="D38" s="272"/>
    </row>
    <row r="39" spans="1:4">
      <c r="A39" s="282" t="s">
        <v>102</v>
      </c>
      <c r="B39" s="271">
        <v>0</v>
      </c>
      <c r="C39" s="271">
        <v>821</v>
      </c>
      <c r="D39" s="272">
        <f t="shared" si="0"/>
        <v>0</v>
      </c>
    </row>
    <row r="40" spans="1:4">
      <c r="A40" s="282" t="s">
        <v>103</v>
      </c>
      <c r="B40" s="271">
        <v>56108</v>
      </c>
      <c r="C40" s="271">
        <v>16309</v>
      </c>
      <c r="D40" s="272">
        <f t="shared" si="0"/>
        <v>344.03</v>
      </c>
    </row>
    <row r="41" spans="1:4">
      <c r="A41" s="279" t="s">
        <v>104</v>
      </c>
      <c r="B41" s="271">
        <v>0</v>
      </c>
      <c r="C41" s="271">
        <v>725</v>
      </c>
      <c r="D41" s="272">
        <f t="shared" si="0"/>
        <v>0</v>
      </c>
    </row>
    <row r="42" spans="1:4">
      <c r="A42" s="283" t="s">
        <v>155</v>
      </c>
      <c r="B42" s="271">
        <v>15420</v>
      </c>
      <c r="C42" s="271">
        <v>0</v>
      </c>
      <c r="D42" s="272"/>
    </row>
    <row r="43" spans="1:4">
      <c r="A43" s="282" t="s">
        <v>106</v>
      </c>
      <c r="B43" s="271">
        <v>0</v>
      </c>
      <c r="C43" s="271">
        <v>0</v>
      </c>
      <c r="D43" s="272"/>
    </row>
    <row r="44" spans="1:4">
      <c r="A44" s="276" t="s">
        <v>107</v>
      </c>
      <c r="B44" s="271">
        <f>B31+B32+B33</f>
        <v>302973</v>
      </c>
      <c r="C44" s="271">
        <f>C31+C32+C33</f>
        <v>276059</v>
      </c>
      <c r="D44" s="272">
        <f t="shared" si="0"/>
        <v>109.75</v>
      </c>
    </row>
    <row r="45" spans="1:2">
      <c r="A45" s="224"/>
      <c r="B45" s="268"/>
    </row>
    <row r="46" spans="1:2">
      <c r="A46" s="224"/>
      <c r="B46" s="268"/>
    </row>
    <row r="47" spans="1:2">
      <c r="A47" s="224"/>
      <c r="B47" s="268"/>
    </row>
    <row r="48" spans="1:2">
      <c r="A48" s="268"/>
      <c r="B48" s="268"/>
    </row>
    <row r="49" spans="1:2">
      <c r="A49" s="268"/>
      <c r="B49" s="268"/>
    </row>
    <row r="50" spans="1:2">
      <c r="A50" s="268"/>
      <c r="B50" s="268"/>
    </row>
  </sheetData>
  <mergeCells count="1">
    <mergeCell ref="A2:D2"/>
  </mergeCells>
  <pageMargins left="0.708661417322835" right="0.708661417322835" top="0.748031496062992" bottom="0.748031496062992" header="0.31496062992126" footer="0.31496062992126"/>
  <pageSetup paperSize="9" scale="95"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299"/>
  <sheetViews>
    <sheetView workbookViewId="0">
      <selection activeCell="B229" sqref="B229"/>
    </sheetView>
  </sheetViews>
  <sheetFormatPr defaultColWidth="9" defaultRowHeight="14.25" outlineLevelCol="5"/>
  <cols>
    <col min="1" max="1" width="44.625" style="222" customWidth="1"/>
    <col min="2" max="2" width="13.625" style="223" customWidth="1"/>
    <col min="3" max="3" width="13" style="222" customWidth="1"/>
    <col min="4" max="4" width="15.125" style="222" customWidth="1"/>
    <col min="5" max="5" width="9" style="222"/>
    <col min="6" max="6" width="11.625" style="222" customWidth="1"/>
    <col min="7" max="16384" width="9" style="222"/>
  </cols>
  <sheetData>
    <row r="1" spans="1:2">
      <c r="A1" s="224" t="s">
        <v>156</v>
      </c>
      <c r="B1" s="225"/>
    </row>
    <row r="2" ht="30" customHeight="1" spans="1:4">
      <c r="A2" s="226" t="s">
        <v>157</v>
      </c>
      <c r="B2" s="226"/>
      <c r="C2" s="226"/>
      <c r="D2" s="226"/>
    </row>
    <row r="3" spans="1:4">
      <c r="A3" s="227"/>
      <c r="B3" s="225"/>
      <c r="D3" s="228" t="s">
        <v>63</v>
      </c>
    </row>
    <row r="4" ht="51" customHeight="1" spans="1:4">
      <c r="A4" s="25" t="s">
        <v>110</v>
      </c>
      <c r="B4" s="229" t="s">
        <v>65</v>
      </c>
      <c r="C4" s="230" t="s">
        <v>66</v>
      </c>
      <c r="D4" s="230" t="s">
        <v>67</v>
      </c>
    </row>
    <row r="5" ht="20.1" customHeight="1" spans="1:4">
      <c r="A5" s="231" t="s">
        <v>111</v>
      </c>
      <c r="B5" s="232">
        <f>SUM(B6:B62)</f>
        <v>29315</v>
      </c>
      <c r="C5" s="232">
        <f>SUM(C6:C62)</f>
        <v>25595.97</v>
      </c>
      <c r="D5" s="233">
        <f>B5/C5*100</f>
        <v>114.53</v>
      </c>
    </row>
    <row r="6" ht="20.1" customHeight="1" spans="1:4">
      <c r="A6" s="234" t="s">
        <v>158</v>
      </c>
      <c r="B6" s="235">
        <v>753</v>
      </c>
      <c r="C6" s="236">
        <v>629.81</v>
      </c>
      <c r="D6" s="233">
        <f t="shared" ref="D6:D87" si="0">B6/C6*100</f>
        <v>119.56</v>
      </c>
    </row>
    <row r="7" ht="20.1" customHeight="1" spans="1:4">
      <c r="A7" s="237" t="s">
        <v>159</v>
      </c>
      <c r="B7" s="235">
        <v>5</v>
      </c>
      <c r="C7" s="236"/>
      <c r="D7" s="233"/>
    </row>
    <row r="8" ht="20.1" customHeight="1" spans="1:4">
      <c r="A8" s="238" t="s">
        <v>160</v>
      </c>
      <c r="B8" s="235">
        <v>55</v>
      </c>
      <c r="C8" s="236"/>
      <c r="D8" s="233"/>
    </row>
    <row r="9" ht="20.1" customHeight="1" spans="1:4">
      <c r="A9" s="238" t="s">
        <v>161</v>
      </c>
      <c r="B9" s="235">
        <v>35</v>
      </c>
      <c r="C9" s="236">
        <v>27.3</v>
      </c>
      <c r="D9" s="233">
        <f t="shared" si="0"/>
        <v>128.21</v>
      </c>
    </row>
    <row r="10" ht="20.1" customHeight="1" spans="1:4">
      <c r="A10" s="234" t="s">
        <v>162</v>
      </c>
      <c r="B10" s="235">
        <v>611</v>
      </c>
      <c r="C10" s="236">
        <v>522.92</v>
      </c>
      <c r="D10" s="233">
        <f t="shared" si="0"/>
        <v>116.84</v>
      </c>
    </row>
    <row r="11" ht="20.1" customHeight="1" spans="1:4">
      <c r="A11" s="234" t="s">
        <v>163</v>
      </c>
      <c r="B11" s="235"/>
      <c r="C11" s="236">
        <v>26.32</v>
      </c>
      <c r="D11" s="233">
        <f t="shared" si="0"/>
        <v>0</v>
      </c>
    </row>
    <row r="12" ht="20.1" customHeight="1" spans="1:4">
      <c r="A12" s="234" t="s">
        <v>164</v>
      </c>
      <c r="B12" s="235">
        <v>48</v>
      </c>
      <c r="C12" s="236">
        <v>10</v>
      </c>
      <c r="D12" s="233">
        <f t="shared" si="0"/>
        <v>480</v>
      </c>
    </row>
    <row r="13" ht="20.1" customHeight="1" spans="1:4">
      <c r="A13" s="234" t="s">
        <v>165</v>
      </c>
      <c r="B13" s="235">
        <v>6962</v>
      </c>
      <c r="C13" s="236">
        <v>11139.86</v>
      </c>
      <c r="D13" s="233">
        <f t="shared" si="0"/>
        <v>62.5</v>
      </c>
    </row>
    <row r="14" ht="20.1" customHeight="1" spans="1:4">
      <c r="A14" s="234" t="s">
        <v>166</v>
      </c>
      <c r="B14" s="235"/>
      <c r="C14" s="236">
        <v>7</v>
      </c>
      <c r="D14" s="233">
        <f t="shared" si="0"/>
        <v>0</v>
      </c>
    </row>
    <row r="15" ht="20.1" customHeight="1" spans="1:4">
      <c r="A15" s="234" t="s">
        <v>167</v>
      </c>
      <c r="B15" s="235">
        <v>169</v>
      </c>
      <c r="C15" s="236">
        <v>158.78</v>
      </c>
      <c r="D15" s="233">
        <f t="shared" si="0"/>
        <v>106.44</v>
      </c>
    </row>
    <row r="16" ht="20.1" customHeight="1" spans="1:4">
      <c r="A16" s="234" t="s">
        <v>168</v>
      </c>
      <c r="B16" s="235">
        <f>5098-296</f>
        <v>4802</v>
      </c>
      <c r="C16" s="236">
        <v>83.49</v>
      </c>
      <c r="D16" s="233">
        <f t="shared" si="0"/>
        <v>5751.59</v>
      </c>
    </row>
    <row r="17" ht="20.1" customHeight="1" spans="1:4">
      <c r="A17" s="234" t="s">
        <v>169</v>
      </c>
      <c r="B17" s="235">
        <v>700</v>
      </c>
      <c r="C17" s="236">
        <v>990.62</v>
      </c>
      <c r="D17" s="233">
        <f t="shared" si="0"/>
        <v>70.66</v>
      </c>
    </row>
    <row r="18" ht="20.1" customHeight="1" spans="1:4">
      <c r="A18" s="237" t="s">
        <v>170</v>
      </c>
      <c r="B18" s="235">
        <v>386</v>
      </c>
      <c r="C18" s="236"/>
      <c r="D18" s="233"/>
    </row>
    <row r="19" ht="20.1" customHeight="1" spans="1:4">
      <c r="A19" s="234" t="s">
        <v>171</v>
      </c>
      <c r="B19" s="235">
        <v>405</v>
      </c>
      <c r="C19" s="236">
        <v>406.22</v>
      </c>
      <c r="D19" s="233">
        <f t="shared" si="0"/>
        <v>99.7</v>
      </c>
    </row>
    <row r="20" ht="20.1" customHeight="1" spans="1:4">
      <c r="A20" s="239" t="s">
        <v>172</v>
      </c>
      <c r="B20" s="235"/>
      <c r="C20" s="236">
        <v>350</v>
      </c>
      <c r="D20" s="233">
        <f t="shared" si="0"/>
        <v>0</v>
      </c>
    </row>
    <row r="21" ht="20.1" customHeight="1" spans="1:4">
      <c r="A21" s="237" t="s">
        <v>160</v>
      </c>
      <c r="B21" s="235">
        <v>80</v>
      </c>
      <c r="C21" s="236"/>
      <c r="D21" s="233"/>
    </row>
    <row r="22" ht="20.1" customHeight="1" spans="1:4">
      <c r="A22" s="234" t="s">
        <v>173</v>
      </c>
      <c r="B22" s="235"/>
      <c r="C22" s="236">
        <v>20</v>
      </c>
      <c r="D22" s="233">
        <f t="shared" si="0"/>
        <v>0</v>
      </c>
    </row>
    <row r="23" ht="20.1" customHeight="1" spans="1:4">
      <c r="A23" s="234" t="s">
        <v>174</v>
      </c>
      <c r="B23" s="235">
        <v>823</v>
      </c>
      <c r="C23" s="236">
        <v>958.39</v>
      </c>
      <c r="D23" s="233">
        <f t="shared" si="0"/>
        <v>85.87</v>
      </c>
    </row>
    <row r="24" ht="20.1" customHeight="1" spans="1:4">
      <c r="A24" s="237" t="s">
        <v>160</v>
      </c>
      <c r="B24" s="235">
        <v>209</v>
      </c>
      <c r="C24" s="236"/>
      <c r="D24" s="233"/>
    </row>
    <row r="25" ht="20.1" customHeight="1" spans="1:4">
      <c r="A25" s="234" t="s">
        <v>175</v>
      </c>
      <c r="B25" s="235">
        <v>10</v>
      </c>
      <c r="C25" s="236">
        <v>10</v>
      </c>
      <c r="D25" s="233">
        <f t="shared" si="0"/>
        <v>100</v>
      </c>
    </row>
    <row r="26" ht="20.1" customHeight="1" spans="1:4">
      <c r="A26" s="237" t="s">
        <v>176</v>
      </c>
      <c r="B26" s="235">
        <v>306</v>
      </c>
      <c r="C26" s="236"/>
      <c r="D26" s="233"/>
    </row>
    <row r="27" ht="20.1" customHeight="1" spans="1:4">
      <c r="A27" s="234" t="s">
        <v>177</v>
      </c>
      <c r="B27" s="235">
        <v>1960</v>
      </c>
      <c r="C27" s="236">
        <v>264.59</v>
      </c>
      <c r="D27" s="233">
        <f t="shared" si="0"/>
        <v>740.77</v>
      </c>
    </row>
    <row r="28" ht="20.1" customHeight="1" spans="1:4">
      <c r="A28" s="234" t="s">
        <v>178</v>
      </c>
      <c r="B28" s="235">
        <v>394</v>
      </c>
      <c r="C28" s="236">
        <v>468.91</v>
      </c>
      <c r="D28" s="233">
        <f t="shared" si="0"/>
        <v>84.02</v>
      </c>
    </row>
    <row r="29" ht="20.1" customHeight="1" spans="1:4">
      <c r="A29" s="237" t="s">
        <v>160</v>
      </c>
      <c r="B29" s="235">
        <v>140</v>
      </c>
      <c r="C29" s="236"/>
      <c r="D29" s="233"/>
    </row>
    <row r="30" ht="20.1" customHeight="1" spans="1:4">
      <c r="A30" s="238" t="s">
        <v>179</v>
      </c>
      <c r="B30" s="235">
        <v>8</v>
      </c>
      <c r="C30" s="236"/>
      <c r="D30" s="233"/>
    </row>
    <row r="31" ht="20.1" customHeight="1" spans="1:4">
      <c r="A31" s="234" t="s">
        <v>180</v>
      </c>
      <c r="B31" s="235">
        <v>1964</v>
      </c>
      <c r="C31" s="236">
        <v>1210.16</v>
      </c>
      <c r="D31" s="233">
        <f t="shared" si="0"/>
        <v>162.29</v>
      </c>
    </row>
    <row r="32" ht="20.1" customHeight="1" spans="1:4">
      <c r="A32" s="237" t="s">
        <v>160</v>
      </c>
      <c r="B32" s="235">
        <v>105</v>
      </c>
      <c r="C32" s="236"/>
      <c r="D32" s="233"/>
    </row>
    <row r="33" ht="20.1" customHeight="1" spans="1:4">
      <c r="A33" s="234" t="s">
        <v>181</v>
      </c>
      <c r="B33" s="235"/>
      <c r="C33" s="236">
        <v>4</v>
      </c>
      <c r="D33" s="233">
        <f t="shared" si="0"/>
        <v>0</v>
      </c>
    </row>
    <row r="34" ht="20.1" customHeight="1" spans="1:4">
      <c r="A34" s="234" t="s">
        <v>182</v>
      </c>
      <c r="B34" s="235">
        <v>495</v>
      </c>
      <c r="C34" s="236">
        <v>303.18</v>
      </c>
      <c r="D34" s="233">
        <f t="shared" si="0"/>
        <v>163.27</v>
      </c>
    </row>
    <row r="35" ht="20.1" customHeight="1" spans="1:4">
      <c r="A35" s="234" t="s">
        <v>183</v>
      </c>
      <c r="B35" s="235">
        <v>200</v>
      </c>
      <c r="C35" s="236">
        <v>300</v>
      </c>
      <c r="D35" s="233">
        <f t="shared" si="0"/>
        <v>66.67</v>
      </c>
    </row>
    <row r="36" ht="20.1" customHeight="1" spans="1:4">
      <c r="A36" s="234" t="s">
        <v>184</v>
      </c>
      <c r="B36" s="235">
        <v>370</v>
      </c>
      <c r="C36" s="236">
        <v>555.83</v>
      </c>
      <c r="D36" s="233">
        <f t="shared" si="0"/>
        <v>66.57</v>
      </c>
    </row>
    <row r="37" ht="20.1" customHeight="1" spans="1:4">
      <c r="A37" s="234" t="s">
        <v>185</v>
      </c>
      <c r="B37" s="235"/>
      <c r="C37" s="236">
        <v>3</v>
      </c>
      <c r="D37" s="233">
        <f t="shared" si="0"/>
        <v>0</v>
      </c>
    </row>
    <row r="38" ht="20.1" customHeight="1" spans="1:4">
      <c r="A38" s="234" t="s">
        <v>186</v>
      </c>
      <c r="B38" s="235">
        <v>14</v>
      </c>
      <c r="C38" s="236">
        <v>8.56</v>
      </c>
      <c r="D38" s="233">
        <f t="shared" si="0"/>
        <v>163.55</v>
      </c>
    </row>
    <row r="39" ht="20.1" customHeight="1" spans="1:4">
      <c r="A39" s="234" t="s">
        <v>187</v>
      </c>
      <c r="B39" s="235">
        <v>132</v>
      </c>
      <c r="C39" s="236">
        <v>137.88</v>
      </c>
      <c r="D39" s="233">
        <f t="shared" si="0"/>
        <v>95.74</v>
      </c>
    </row>
    <row r="40" ht="20.1" customHeight="1" spans="1:4">
      <c r="A40" s="234" t="s">
        <v>188</v>
      </c>
      <c r="B40" s="235">
        <v>73</v>
      </c>
      <c r="C40" s="236">
        <v>46.15</v>
      </c>
      <c r="D40" s="233">
        <f t="shared" si="0"/>
        <v>158.18</v>
      </c>
    </row>
    <row r="41" ht="20.1" customHeight="1" spans="1:4">
      <c r="A41" s="234" t="s">
        <v>189</v>
      </c>
      <c r="B41" s="235">
        <v>7</v>
      </c>
      <c r="C41" s="236"/>
      <c r="D41" s="233"/>
    </row>
    <row r="42" ht="20.1" customHeight="1" spans="1:4">
      <c r="A42" s="234" t="s">
        <v>190</v>
      </c>
      <c r="B42" s="235">
        <v>699</v>
      </c>
      <c r="C42" s="236">
        <v>659.56</v>
      </c>
      <c r="D42" s="233">
        <f t="shared" si="0"/>
        <v>105.98</v>
      </c>
    </row>
    <row r="43" ht="20.1" customHeight="1" spans="1:4">
      <c r="A43" s="234" t="s">
        <v>191</v>
      </c>
      <c r="B43" s="235">
        <v>117</v>
      </c>
      <c r="C43" s="236">
        <v>36.62</v>
      </c>
      <c r="D43" s="233">
        <f t="shared" si="0"/>
        <v>319.5</v>
      </c>
    </row>
    <row r="44" ht="20.1" customHeight="1" spans="1:4">
      <c r="A44" s="234" t="s">
        <v>192</v>
      </c>
      <c r="B44" s="235"/>
      <c r="C44" s="236">
        <v>59.66</v>
      </c>
      <c r="D44" s="233">
        <f t="shared" si="0"/>
        <v>0</v>
      </c>
    </row>
    <row r="45" ht="20.1" customHeight="1" spans="1:4">
      <c r="A45" s="234" t="s">
        <v>193</v>
      </c>
      <c r="B45" s="235">
        <v>1000</v>
      </c>
      <c r="C45" s="236">
        <v>1430.48</v>
      </c>
      <c r="D45" s="233">
        <f t="shared" si="0"/>
        <v>69.91</v>
      </c>
    </row>
    <row r="46" ht="20.1" customHeight="1" spans="1:4">
      <c r="A46" s="234" t="s">
        <v>194</v>
      </c>
      <c r="B46" s="235">
        <v>195</v>
      </c>
      <c r="C46" s="236"/>
      <c r="D46" s="233"/>
    </row>
    <row r="47" ht="20.1" customHeight="1" spans="1:4">
      <c r="A47" s="234" t="s">
        <v>195</v>
      </c>
      <c r="B47" s="235">
        <v>169</v>
      </c>
      <c r="C47" s="236">
        <v>522.89</v>
      </c>
      <c r="D47" s="233">
        <f t="shared" si="0"/>
        <v>32.32</v>
      </c>
    </row>
    <row r="48" ht="20.1" customHeight="1" spans="1:4">
      <c r="A48" s="234" t="s">
        <v>196</v>
      </c>
      <c r="B48" s="235">
        <v>35</v>
      </c>
      <c r="C48" s="236"/>
      <c r="D48" s="233"/>
    </row>
    <row r="49" ht="20.1" customHeight="1" spans="1:4">
      <c r="A49" s="237" t="s">
        <v>197</v>
      </c>
      <c r="B49" s="235">
        <v>150</v>
      </c>
      <c r="C49" s="236">
        <v>120.14</v>
      </c>
      <c r="D49" s="233">
        <f t="shared" si="0"/>
        <v>124.85</v>
      </c>
    </row>
    <row r="50" ht="20.1" customHeight="1" spans="1:4">
      <c r="A50" s="234" t="s">
        <v>198</v>
      </c>
      <c r="B50" s="235">
        <v>294</v>
      </c>
      <c r="C50" s="236">
        <v>284.22</v>
      </c>
      <c r="D50" s="233">
        <f t="shared" si="0"/>
        <v>103.44</v>
      </c>
    </row>
    <row r="51" ht="20.1" customHeight="1" spans="1:4">
      <c r="A51" s="234" t="s">
        <v>199</v>
      </c>
      <c r="B51" s="235">
        <v>31</v>
      </c>
      <c r="C51" s="236"/>
      <c r="D51" s="233"/>
    </row>
    <row r="52" ht="20.1" customHeight="1" spans="1:4">
      <c r="A52" s="237" t="s">
        <v>200</v>
      </c>
      <c r="B52" s="235">
        <v>107</v>
      </c>
      <c r="C52" s="236"/>
      <c r="D52" s="233"/>
    </row>
    <row r="53" ht="20.1" customHeight="1" spans="1:4">
      <c r="A53" s="234" t="s">
        <v>201</v>
      </c>
      <c r="B53" s="235">
        <v>285</v>
      </c>
      <c r="C53" s="236">
        <v>296.15</v>
      </c>
      <c r="D53" s="233">
        <f t="shared" si="0"/>
        <v>96.24</v>
      </c>
    </row>
    <row r="54" ht="20.1" customHeight="1" spans="1:4">
      <c r="A54" s="234" t="s">
        <v>202</v>
      </c>
      <c r="B54" s="235">
        <v>28</v>
      </c>
      <c r="C54" s="236"/>
      <c r="D54" s="233"/>
    </row>
    <row r="55" ht="20.1" customHeight="1" spans="1:4">
      <c r="A55" s="234" t="s">
        <v>203</v>
      </c>
      <c r="B55" s="235">
        <v>1289</v>
      </c>
      <c r="C55" s="236">
        <v>1397.61</v>
      </c>
      <c r="D55" s="233">
        <f t="shared" si="0"/>
        <v>92.23</v>
      </c>
    </row>
    <row r="56" ht="20.1" customHeight="1" spans="1:4">
      <c r="A56" s="234" t="s">
        <v>204</v>
      </c>
      <c r="B56" s="235">
        <v>160</v>
      </c>
      <c r="C56" s="236"/>
      <c r="D56" s="233"/>
    </row>
    <row r="57" ht="20.1" customHeight="1" spans="1:4">
      <c r="A57" s="237" t="s">
        <v>205</v>
      </c>
      <c r="B57" s="235">
        <v>354</v>
      </c>
      <c r="C57" s="236"/>
      <c r="D57" s="233"/>
    </row>
    <row r="58" ht="20.1" customHeight="1" spans="1:4">
      <c r="A58" s="234" t="s">
        <v>206</v>
      </c>
      <c r="B58" s="235">
        <v>1118</v>
      </c>
      <c r="C58" s="236">
        <v>1488.25</v>
      </c>
      <c r="D58" s="233">
        <f t="shared" si="0"/>
        <v>75.12</v>
      </c>
    </row>
    <row r="59" ht="20.1" customHeight="1" spans="1:4">
      <c r="A59" s="237" t="s">
        <v>207</v>
      </c>
      <c r="B59" s="235">
        <v>15</v>
      </c>
      <c r="C59" s="236"/>
      <c r="D59" s="233"/>
    </row>
    <row r="60" ht="20.1" customHeight="1" spans="1:4">
      <c r="A60" s="237" t="s">
        <v>160</v>
      </c>
      <c r="B60" s="235">
        <v>164</v>
      </c>
      <c r="C60" s="236"/>
      <c r="D60" s="233"/>
    </row>
    <row r="61" ht="20.1" customHeight="1" spans="1:4">
      <c r="A61" s="234" t="s">
        <v>208</v>
      </c>
      <c r="B61" s="235">
        <v>699</v>
      </c>
      <c r="C61" s="236">
        <v>401.4</v>
      </c>
      <c r="D61" s="233">
        <f t="shared" si="0"/>
        <v>174.14</v>
      </c>
    </row>
    <row r="62" ht="20.1" customHeight="1" spans="1:4">
      <c r="A62" s="234" t="s">
        <v>209</v>
      </c>
      <c r="B62" s="235">
        <v>185</v>
      </c>
      <c r="C62" s="236">
        <v>256.02</v>
      </c>
      <c r="D62" s="233">
        <f t="shared" si="0"/>
        <v>72.26</v>
      </c>
    </row>
    <row r="63" ht="20.1" customHeight="1" spans="1:4">
      <c r="A63" s="231" t="s">
        <v>112</v>
      </c>
      <c r="B63" s="235">
        <v>0</v>
      </c>
      <c r="C63" s="240">
        <v>0</v>
      </c>
      <c r="D63" s="233"/>
    </row>
    <row r="64" ht="20.1" customHeight="1" spans="1:4">
      <c r="A64" s="231" t="s">
        <v>113</v>
      </c>
      <c r="B64" s="235">
        <v>284</v>
      </c>
      <c r="C64" s="241">
        <v>246.76</v>
      </c>
      <c r="D64" s="233">
        <f t="shared" si="0"/>
        <v>115.09</v>
      </c>
    </row>
    <row r="65" ht="20.1" customHeight="1" spans="1:4">
      <c r="A65" s="242" t="s">
        <v>210</v>
      </c>
      <c r="B65" s="235"/>
      <c r="C65" s="236">
        <v>8</v>
      </c>
      <c r="D65" s="233">
        <f t="shared" si="0"/>
        <v>0</v>
      </c>
    </row>
    <row r="66" ht="20.1" customHeight="1" spans="1:4">
      <c r="A66" s="231" t="s">
        <v>114</v>
      </c>
      <c r="B66" s="235">
        <v>10684</v>
      </c>
      <c r="C66" s="243">
        <f>SUM(C67:C78)</f>
        <v>9875.35</v>
      </c>
      <c r="D66" s="233">
        <f t="shared" si="0"/>
        <v>108.19</v>
      </c>
    </row>
    <row r="67" ht="20.1" customHeight="1" spans="1:4">
      <c r="A67" s="242" t="s">
        <v>211</v>
      </c>
      <c r="B67" s="235"/>
      <c r="C67" s="236">
        <v>40.2</v>
      </c>
      <c r="D67" s="233">
        <f t="shared" si="0"/>
        <v>0</v>
      </c>
    </row>
    <row r="68" ht="20.1" customHeight="1" spans="1:4">
      <c r="A68" s="242" t="s">
        <v>212</v>
      </c>
      <c r="B68" s="235">
        <v>9032</v>
      </c>
      <c r="C68" s="236">
        <v>8161.39</v>
      </c>
      <c r="D68" s="233">
        <f t="shared" si="0"/>
        <v>110.67</v>
      </c>
    </row>
    <row r="69" ht="20.1" customHeight="1" spans="1:4">
      <c r="A69" s="242" t="s">
        <v>213</v>
      </c>
      <c r="B69" s="235">
        <v>115</v>
      </c>
      <c r="C69" s="236">
        <v>361.64</v>
      </c>
      <c r="D69" s="233">
        <f t="shared" si="0"/>
        <v>31.8</v>
      </c>
    </row>
    <row r="70" ht="20.1" customHeight="1" spans="1:4">
      <c r="A70" s="242" t="s">
        <v>214</v>
      </c>
      <c r="B70" s="235">
        <v>186</v>
      </c>
      <c r="C70" s="236"/>
      <c r="D70" s="233"/>
    </row>
    <row r="71" ht="20.1" customHeight="1" spans="1:4">
      <c r="A71" s="242" t="s">
        <v>215</v>
      </c>
      <c r="B71" s="235">
        <v>173</v>
      </c>
      <c r="C71" s="236">
        <v>132.76</v>
      </c>
      <c r="D71" s="233">
        <f t="shared" si="0"/>
        <v>130.31</v>
      </c>
    </row>
    <row r="72" ht="20.1" customHeight="1" spans="1:4">
      <c r="A72" s="242" t="s">
        <v>216</v>
      </c>
      <c r="B72" s="235">
        <f>1065</f>
        <v>1065</v>
      </c>
      <c r="C72" s="236">
        <v>889.17</v>
      </c>
      <c r="D72" s="233">
        <f t="shared" si="0"/>
        <v>119.77</v>
      </c>
    </row>
    <row r="73" ht="20.1" customHeight="1" spans="1:4">
      <c r="A73" s="242" t="s">
        <v>217</v>
      </c>
      <c r="B73" s="235">
        <v>44</v>
      </c>
      <c r="C73" s="236">
        <v>78.42</v>
      </c>
      <c r="D73" s="233">
        <f t="shared" si="0"/>
        <v>56.11</v>
      </c>
    </row>
    <row r="74" ht="20.1" customHeight="1" spans="1:4">
      <c r="A74" s="242" t="s">
        <v>218</v>
      </c>
      <c r="B74" s="235">
        <v>63</v>
      </c>
      <c r="C74" s="236">
        <v>44</v>
      </c>
      <c r="D74" s="233">
        <f t="shared" si="0"/>
        <v>143.18</v>
      </c>
    </row>
    <row r="75" ht="20.1" customHeight="1" spans="1:4">
      <c r="A75" s="244" t="s">
        <v>219</v>
      </c>
      <c r="B75" s="235"/>
      <c r="C75" s="236">
        <v>1</v>
      </c>
      <c r="D75" s="233">
        <f t="shared" si="0"/>
        <v>0</v>
      </c>
    </row>
    <row r="76" ht="20.1" customHeight="1" spans="1:4">
      <c r="A76" s="244" t="s">
        <v>220</v>
      </c>
      <c r="B76" s="245"/>
      <c r="C76" s="236">
        <v>55</v>
      </c>
      <c r="D76" s="233">
        <f t="shared" si="0"/>
        <v>0</v>
      </c>
    </row>
    <row r="77" ht="20.1" customHeight="1" spans="1:4">
      <c r="A77" s="244" t="s">
        <v>221</v>
      </c>
      <c r="B77" s="245"/>
      <c r="C77" s="236">
        <v>19.19</v>
      </c>
      <c r="D77" s="233">
        <f t="shared" si="0"/>
        <v>0</v>
      </c>
    </row>
    <row r="78" ht="20.1" customHeight="1" spans="1:4">
      <c r="A78" s="242" t="s">
        <v>222</v>
      </c>
      <c r="B78" s="245">
        <v>1</v>
      </c>
      <c r="C78" s="236">
        <v>92.58</v>
      </c>
      <c r="D78" s="233">
        <f t="shared" si="0"/>
        <v>1.08</v>
      </c>
    </row>
    <row r="79" ht="20.1" customHeight="1" spans="1:4">
      <c r="A79" s="231" t="s">
        <v>115</v>
      </c>
      <c r="B79" s="153">
        <f>SUM(B80:B94)</f>
        <v>64796</v>
      </c>
      <c r="C79" s="236">
        <v>60143.84</v>
      </c>
      <c r="D79" s="233">
        <f t="shared" si="0"/>
        <v>107.74</v>
      </c>
    </row>
    <row r="80" ht="20.1" customHeight="1" spans="1:4">
      <c r="A80" s="246" t="s">
        <v>223</v>
      </c>
      <c r="B80" s="247">
        <v>336</v>
      </c>
      <c r="C80" s="236">
        <v>773.89</v>
      </c>
      <c r="D80" s="233">
        <f t="shared" si="0"/>
        <v>43.42</v>
      </c>
    </row>
    <row r="81" ht="20.1" customHeight="1" spans="1:4">
      <c r="A81" s="246" t="s">
        <v>224</v>
      </c>
      <c r="B81" s="247">
        <v>865</v>
      </c>
      <c r="C81" s="236"/>
      <c r="D81" s="233"/>
    </row>
    <row r="82" ht="20.1" customHeight="1" spans="1:4">
      <c r="A82" s="246" t="s">
        <v>225</v>
      </c>
      <c r="B82" s="247">
        <v>5556</v>
      </c>
      <c r="C82" s="236">
        <v>4611.94</v>
      </c>
      <c r="D82" s="233">
        <f t="shared" si="0"/>
        <v>120.47</v>
      </c>
    </row>
    <row r="83" ht="20.1" customHeight="1" spans="1:4">
      <c r="A83" s="246" t="s">
        <v>226</v>
      </c>
      <c r="B83" s="247">
        <f>20259-455</f>
        <v>19804</v>
      </c>
      <c r="C83" s="236">
        <v>16421.78</v>
      </c>
      <c r="D83" s="233">
        <f t="shared" si="0"/>
        <v>120.6</v>
      </c>
    </row>
    <row r="84" ht="20.1" customHeight="1" spans="1:4">
      <c r="A84" s="246" t="s">
        <v>227</v>
      </c>
      <c r="B84" s="247">
        <v>17275</v>
      </c>
      <c r="C84" s="236">
        <v>9691.22</v>
      </c>
      <c r="D84" s="233">
        <f t="shared" si="0"/>
        <v>178.25</v>
      </c>
    </row>
    <row r="85" ht="20.1" customHeight="1" spans="1:4">
      <c r="A85" s="246" t="s">
        <v>228</v>
      </c>
      <c r="B85" s="247">
        <v>8185</v>
      </c>
      <c r="C85" s="236">
        <v>4692.94</v>
      </c>
      <c r="D85" s="233">
        <f t="shared" si="0"/>
        <v>174.41</v>
      </c>
    </row>
    <row r="86" ht="20.1" customHeight="1" spans="1:4">
      <c r="A86" s="246" t="s">
        <v>229</v>
      </c>
      <c r="B86" s="247">
        <v>8720</v>
      </c>
      <c r="C86" s="236">
        <v>8951.64</v>
      </c>
      <c r="D86" s="233">
        <f t="shared" si="0"/>
        <v>97.41</v>
      </c>
    </row>
    <row r="87" ht="20.1" customHeight="1" spans="1:4">
      <c r="A87" s="246" t="s">
        <v>230</v>
      </c>
      <c r="B87" s="247">
        <v>1990</v>
      </c>
      <c r="C87" s="236">
        <v>1148.16</v>
      </c>
      <c r="D87" s="233">
        <f t="shared" si="0"/>
        <v>173.32</v>
      </c>
    </row>
    <row r="88" ht="20.1" customHeight="1" spans="1:4">
      <c r="A88" s="248" t="s">
        <v>231</v>
      </c>
      <c r="B88" s="247">
        <v>195</v>
      </c>
      <c r="C88" s="249"/>
      <c r="D88" s="233"/>
    </row>
    <row r="89" ht="20.1" customHeight="1" spans="1:4">
      <c r="A89" s="246" t="s">
        <v>232</v>
      </c>
      <c r="B89" s="247">
        <v>546</v>
      </c>
      <c r="C89" s="236">
        <v>315.46</v>
      </c>
      <c r="D89" s="233">
        <f t="shared" ref="D89:D148" si="1">B89/C89*100</f>
        <v>173.08</v>
      </c>
    </row>
    <row r="90" ht="20.1" customHeight="1" spans="1:4">
      <c r="A90" s="246" t="s">
        <v>233</v>
      </c>
      <c r="B90" s="247">
        <v>1037</v>
      </c>
      <c r="C90" s="236">
        <v>833.51</v>
      </c>
      <c r="D90" s="233">
        <f t="shared" si="1"/>
        <v>124.41</v>
      </c>
    </row>
    <row r="91" ht="20.1" customHeight="1" spans="1:4">
      <c r="A91" s="246" t="s">
        <v>234</v>
      </c>
      <c r="B91" s="247">
        <v>277</v>
      </c>
      <c r="C91" s="236">
        <v>417.65</v>
      </c>
      <c r="D91" s="233">
        <f t="shared" si="1"/>
        <v>66.32</v>
      </c>
    </row>
    <row r="92" ht="20.1" customHeight="1" spans="1:4">
      <c r="A92" s="246" t="s">
        <v>235</v>
      </c>
      <c r="B92" s="245"/>
      <c r="C92" s="236">
        <v>24.5</v>
      </c>
      <c r="D92" s="233">
        <f t="shared" si="1"/>
        <v>0</v>
      </c>
    </row>
    <row r="93" ht="20.1" customHeight="1" spans="1:4">
      <c r="A93" s="246" t="s">
        <v>236</v>
      </c>
      <c r="B93" s="245"/>
      <c r="C93" s="236">
        <v>1000</v>
      </c>
      <c r="D93" s="233">
        <f t="shared" si="1"/>
        <v>0</v>
      </c>
    </row>
    <row r="94" ht="20.1" customHeight="1" spans="1:4">
      <c r="A94" s="246" t="s">
        <v>237</v>
      </c>
      <c r="B94" s="245">
        <v>10</v>
      </c>
      <c r="C94" s="236">
        <v>11261.15</v>
      </c>
      <c r="D94" s="233">
        <f t="shared" si="1"/>
        <v>0.09</v>
      </c>
    </row>
    <row r="95" ht="20.1" customHeight="1" spans="1:4">
      <c r="A95" s="231" t="s">
        <v>116</v>
      </c>
      <c r="B95" s="245">
        <f>SUM(B96:B99)</f>
        <v>3978</v>
      </c>
      <c r="C95" s="236">
        <v>937.17</v>
      </c>
      <c r="D95" s="233">
        <f t="shared" si="1"/>
        <v>424.47</v>
      </c>
    </row>
    <row r="96" ht="20.1" customHeight="1" spans="1:4">
      <c r="A96" s="246" t="s">
        <v>238</v>
      </c>
      <c r="B96" s="247">
        <v>468</v>
      </c>
      <c r="C96" s="236">
        <v>382.05</v>
      </c>
      <c r="D96" s="233">
        <f t="shared" si="1"/>
        <v>122.5</v>
      </c>
    </row>
    <row r="97" ht="20.1" customHeight="1" spans="1:4">
      <c r="A97" s="246" t="s">
        <v>239</v>
      </c>
      <c r="B97" s="247">
        <f>4247-799</f>
        <v>3448</v>
      </c>
      <c r="C97" s="236">
        <v>431.02</v>
      </c>
      <c r="D97" s="233">
        <f t="shared" si="1"/>
        <v>799.96</v>
      </c>
    </row>
    <row r="98" ht="20.1" customHeight="1" spans="1:4">
      <c r="A98" s="246" t="s">
        <v>240</v>
      </c>
      <c r="B98" s="247">
        <v>25</v>
      </c>
      <c r="C98" s="236">
        <v>87.1</v>
      </c>
      <c r="D98" s="233">
        <f t="shared" si="1"/>
        <v>28.7</v>
      </c>
    </row>
    <row r="99" ht="20.1" customHeight="1" spans="1:4">
      <c r="A99" s="246" t="s">
        <v>241</v>
      </c>
      <c r="B99" s="247">
        <v>37</v>
      </c>
      <c r="C99" s="236">
        <v>37</v>
      </c>
      <c r="D99" s="233">
        <f t="shared" si="1"/>
        <v>100</v>
      </c>
    </row>
    <row r="100" ht="20.1" customHeight="1" spans="1:4">
      <c r="A100" s="250" t="s">
        <v>117</v>
      </c>
      <c r="B100" s="245">
        <f>SUM(B101:B115)</f>
        <v>3821</v>
      </c>
      <c r="C100" s="236">
        <v>4484.7</v>
      </c>
      <c r="D100" s="233">
        <f t="shared" si="1"/>
        <v>85.2</v>
      </c>
    </row>
    <row r="101" ht="20.1" customHeight="1" spans="1:4">
      <c r="A101" s="246" t="s">
        <v>242</v>
      </c>
      <c r="B101" s="247">
        <v>486</v>
      </c>
      <c r="C101" s="236">
        <v>1151.56</v>
      </c>
      <c r="D101" s="233">
        <f t="shared" si="1"/>
        <v>42.2</v>
      </c>
    </row>
    <row r="102" ht="20.1" customHeight="1" spans="1:4">
      <c r="A102" s="246" t="s">
        <v>243</v>
      </c>
      <c r="B102" s="247">
        <v>168</v>
      </c>
      <c r="C102" s="236">
        <v>146.53</v>
      </c>
      <c r="D102" s="233">
        <f t="shared" si="1"/>
        <v>114.65</v>
      </c>
    </row>
    <row r="103" ht="20.1" customHeight="1" spans="1:4">
      <c r="A103" s="244" t="s">
        <v>244</v>
      </c>
      <c r="B103" s="247">
        <v>251</v>
      </c>
      <c r="C103" s="236">
        <v>80</v>
      </c>
      <c r="D103" s="233">
        <f t="shared" si="1"/>
        <v>313.75</v>
      </c>
    </row>
    <row r="104" ht="20.1" customHeight="1" spans="1:4">
      <c r="A104" s="246" t="s">
        <v>245</v>
      </c>
      <c r="B104" s="247">
        <v>219</v>
      </c>
      <c r="C104" s="236">
        <v>252.96</v>
      </c>
      <c r="D104" s="233">
        <f t="shared" si="1"/>
        <v>86.57</v>
      </c>
    </row>
    <row r="105" ht="20.1" customHeight="1" spans="1:4">
      <c r="A105" s="246" t="s">
        <v>246</v>
      </c>
      <c r="B105" s="247">
        <v>507</v>
      </c>
      <c r="C105" s="236">
        <v>265.36</v>
      </c>
      <c r="D105" s="233">
        <f t="shared" si="1"/>
        <v>191.06</v>
      </c>
    </row>
    <row r="106" ht="20.1" customHeight="1" spans="1:4">
      <c r="A106" s="246" t="s">
        <v>247</v>
      </c>
      <c r="B106" s="247">
        <f>657-21</f>
        <v>636</v>
      </c>
      <c r="C106" s="236">
        <v>5</v>
      </c>
      <c r="D106" s="233">
        <f t="shared" si="1"/>
        <v>12720</v>
      </c>
    </row>
    <row r="107" ht="20.1" customHeight="1" spans="1:4">
      <c r="A107" s="246" t="s">
        <v>248</v>
      </c>
      <c r="B107" s="247">
        <v>524</v>
      </c>
      <c r="C107" s="236">
        <v>1425</v>
      </c>
      <c r="D107" s="233">
        <f t="shared" si="1"/>
        <v>36.77</v>
      </c>
    </row>
    <row r="108" ht="20.1" customHeight="1" spans="1:4">
      <c r="A108" s="246" t="s">
        <v>249</v>
      </c>
      <c r="B108" s="247">
        <v>273</v>
      </c>
      <c r="C108" s="236">
        <v>246.29</v>
      </c>
      <c r="D108" s="233">
        <f t="shared" si="1"/>
        <v>110.84</v>
      </c>
    </row>
    <row r="109" ht="20.1" customHeight="1" spans="1:4">
      <c r="A109" s="246" t="s">
        <v>250</v>
      </c>
      <c r="B109" s="247">
        <v>132</v>
      </c>
      <c r="C109" s="236">
        <v>132</v>
      </c>
      <c r="D109" s="233">
        <f t="shared" si="1"/>
        <v>100</v>
      </c>
    </row>
    <row r="110" ht="20.1" customHeight="1" spans="1:4">
      <c r="A110" s="246" t="s">
        <v>251</v>
      </c>
      <c r="B110" s="247">
        <v>5</v>
      </c>
      <c r="C110" s="236">
        <v>5</v>
      </c>
      <c r="D110" s="233">
        <f t="shared" si="1"/>
        <v>100</v>
      </c>
    </row>
    <row r="111" ht="20.1" customHeight="1" spans="1:4">
      <c r="A111" s="246" t="s">
        <v>252</v>
      </c>
      <c r="B111" s="247">
        <v>186</v>
      </c>
      <c r="C111" s="236">
        <v>190.92</v>
      </c>
      <c r="D111" s="233">
        <f t="shared" si="1"/>
        <v>97.42</v>
      </c>
    </row>
    <row r="112" ht="20.1" customHeight="1" spans="1:4">
      <c r="A112" s="246" t="s">
        <v>253</v>
      </c>
      <c r="B112" s="245"/>
      <c r="C112" s="236">
        <v>5</v>
      </c>
      <c r="D112" s="233">
        <f t="shared" si="1"/>
        <v>0</v>
      </c>
    </row>
    <row r="113" ht="20.1" customHeight="1" spans="1:4">
      <c r="A113" s="246" t="s">
        <v>254</v>
      </c>
      <c r="B113" s="247">
        <v>434</v>
      </c>
      <c r="C113" s="236">
        <v>482.08</v>
      </c>
      <c r="D113" s="233">
        <f t="shared" si="1"/>
        <v>90.03</v>
      </c>
    </row>
    <row r="114" ht="20.1" customHeight="1" spans="1:4">
      <c r="A114" s="244" t="s">
        <v>255</v>
      </c>
      <c r="B114" s="245"/>
      <c r="C114" s="236">
        <v>60</v>
      </c>
      <c r="D114" s="233">
        <f t="shared" si="1"/>
        <v>0</v>
      </c>
    </row>
    <row r="115" ht="20.1" customHeight="1" spans="1:4">
      <c r="A115" s="246" t="s">
        <v>256</v>
      </c>
      <c r="B115" s="245"/>
      <c r="C115" s="236">
        <v>37</v>
      </c>
      <c r="D115" s="233">
        <f t="shared" si="1"/>
        <v>0</v>
      </c>
    </row>
    <row r="116" ht="20.1" customHeight="1" spans="1:4">
      <c r="A116" s="250" t="s">
        <v>118</v>
      </c>
      <c r="B116" s="235">
        <v>42505</v>
      </c>
      <c r="C116" s="240">
        <f>SUM(C117:C164)</f>
        <v>37131</v>
      </c>
      <c r="D116" s="233">
        <f t="shared" si="1"/>
        <v>114.47</v>
      </c>
    </row>
    <row r="117" ht="20.1" customHeight="1" spans="1:4">
      <c r="A117" s="246" t="s">
        <v>257</v>
      </c>
      <c r="B117" s="247">
        <v>512</v>
      </c>
      <c r="C117" s="236">
        <v>267</v>
      </c>
      <c r="D117" s="233">
        <f t="shared" si="1"/>
        <v>191.76</v>
      </c>
    </row>
    <row r="118" ht="20.1" customHeight="1" spans="1:4">
      <c r="A118" s="239" t="s">
        <v>258</v>
      </c>
      <c r="B118" s="247">
        <v>56</v>
      </c>
      <c r="C118" s="240"/>
      <c r="D118" s="233"/>
    </row>
    <row r="119" ht="20.1" customHeight="1" spans="1:4">
      <c r="A119" s="246" t="s">
        <v>259</v>
      </c>
      <c r="B119" s="247">
        <v>122</v>
      </c>
      <c r="C119" s="236">
        <v>51.34</v>
      </c>
      <c r="D119" s="233">
        <f t="shared" si="1"/>
        <v>237.63</v>
      </c>
    </row>
    <row r="120" ht="20.1" customHeight="1" spans="1:4">
      <c r="A120" s="246" t="s">
        <v>260</v>
      </c>
      <c r="B120" s="247">
        <v>256</v>
      </c>
      <c r="C120" s="236">
        <v>114.51</v>
      </c>
      <c r="D120" s="233">
        <f t="shared" si="1"/>
        <v>223.56</v>
      </c>
    </row>
    <row r="121" ht="20.1" customHeight="1" spans="1:4">
      <c r="A121" s="246" t="s">
        <v>261</v>
      </c>
      <c r="B121" s="247">
        <v>77</v>
      </c>
      <c r="C121" s="236">
        <v>196.69</v>
      </c>
      <c r="D121" s="233">
        <f t="shared" si="1"/>
        <v>39.15</v>
      </c>
    </row>
    <row r="122" ht="20.1" customHeight="1" spans="1:4">
      <c r="A122" s="246" t="s">
        <v>262</v>
      </c>
      <c r="B122" s="247">
        <v>159</v>
      </c>
      <c r="C122" s="236">
        <v>370.32</v>
      </c>
      <c r="D122" s="233">
        <f t="shared" si="1"/>
        <v>42.94</v>
      </c>
    </row>
    <row r="123" ht="20.1" customHeight="1" spans="1:4">
      <c r="A123" s="246" t="s">
        <v>263</v>
      </c>
      <c r="B123" s="247">
        <v>271</v>
      </c>
      <c r="C123" s="236">
        <v>349.96</v>
      </c>
      <c r="D123" s="233">
        <f t="shared" si="1"/>
        <v>77.44</v>
      </c>
    </row>
    <row r="124" ht="20.1" customHeight="1" spans="1:4">
      <c r="A124" s="246" t="s">
        <v>264</v>
      </c>
      <c r="B124" s="247">
        <v>179</v>
      </c>
      <c r="C124" s="236">
        <v>59.72</v>
      </c>
      <c r="D124" s="233">
        <f t="shared" si="1"/>
        <v>299.73</v>
      </c>
    </row>
    <row r="125" ht="20.1" customHeight="1" spans="1:4">
      <c r="A125" s="246" t="s">
        <v>265</v>
      </c>
      <c r="B125" s="247">
        <v>5</v>
      </c>
      <c r="C125" s="236">
        <v>5</v>
      </c>
      <c r="D125" s="233">
        <f t="shared" si="1"/>
        <v>100</v>
      </c>
    </row>
    <row r="126" ht="20.1" customHeight="1" spans="1:4">
      <c r="A126" s="246" t="s">
        <v>266</v>
      </c>
      <c r="B126" s="247">
        <v>3</v>
      </c>
      <c r="C126" s="236">
        <v>3</v>
      </c>
      <c r="D126" s="233">
        <f t="shared" si="1"/>
        <v>100</v>
      </c>
    </row>
    <row r="127" ht="20.1" customHeight="1" spans="1:4">
      <c r="A127" s="246" t="s">
        <v>267</v>
      </c>
      <c r="B127" s="247">
        <v>739</v>
      </c>
      <c r="C127" s="236">
        <v>738.72</v>
      </c>
      <c r="D127" s="233">
        <f t="shared" si="1"/>
        <v>100.04</v>
      </c>
    </row>
    <row r="128" ht="20.1" customHeight="1" spans="1:4">
      <c r="A128" s="246" t="s">
        <v>268</v>
      </c>
      <c r="B128" s="247">
        <v>35</v>
      </c>
      <c r="C128" s="236">
        <v>43.52</v>
      </c>
      <c r="D128" s="233">
        <f t="shared" si="1"/>
        <v>80.42</v>
      </c>
    </row>
    <row r="129" ht="20.1" customHeight="1" spans="1:4">
      <c r="A129" s="246" t="s">
        <v>269</v>
      </c>
      <c r="B129" s="247">
        <v>13500</v>
      </c>
      <c r="C129" s="236">
        <v>12000</v>
      </c>
      <c r="D129" s="233">
        <f t="shared" si="1"/>
        <v>112.5</v>
      </c>
    </row>
    <row r="130" ht="20.1" customHeight="1" spans="1:4">
      <c r="A130" s="246" t="s">
        <v>270</v>
      </c>
      <c r="B130" s="247">
        <v>2932</v>
      </c>
      <c r="C130" s="236">
        <v>3140</v>
      </c>
      <c r="D130" s="233">
        <f t="shared" si="1"/>
        <v>93.38</v>
      </c>
    </row>
    <row r="131" ht="20.1" customHeight="1" spans="1:4">
      <c r="A131" s="251" t="s">
        <v>271</v>
      </c>
      <c r="B131" s="247">
        <v>900</v>
      </c>
      <c r="C131" s="236"/>
      <c r="D131" s="233"/>
    </row>
    <row r="132" ht="20.1" customHeight="1" spans="1:4">
      <c r="A132" s="246" t="s">
        <v>272</v>
      </c>
      <c r="B132" s="247">
        <v>400</v>
      </c>
      <c r="C132" s="236">
        <v>550</v>
      </c>
      <c r="D132" s="233">
        <f t="shared" si="1"/>
        <v>72.73</v>
      </c>
    </row>
    <row r="133" ht="20.1" customHeight="1" spans="1:4">
      <c r="A133" s="246" t="s">
        <v>273</v>
      </c>
      <c r="B133" s="247">
        <v>996</v>
      </c>
      <c r="C133" s="236">
        <v>70</v>
      </c>
      <c r="D133" s="233">
        <f t="shared" si="1"/>
        <v>1422.86</v>
      </c>
    </row>
    <row r="134" ht="20.1" customHeight="1" spans="1:4">
      <c r="A134" s="252" t="s">
        <v>274</v>
      </c>
      <c r="B134" s="247"/>
      <c r="C134" s="236">
        <v>4.32</v>
      </c>
      <c r="D134" s="233">
        <f t="shared" si="1"/>
        <v>0</v>
      </c>
    </row>
    <row r="135" ht="20.1" customHeight="1" spans="1:4">
      <c r="A135" s="252" t="s">
        <v>275</v>
      </c>
      <c r="B135" s="247">
        <v>400</v>
      </c>
      <c r="C135" s="236">
        <v>400</v>
      </c>
      <c r="D135" s="233">
        <f t="shared" si="1"/>
        <v>100</v>
      </c>
    </row>
    <row r="136" ht="20.1" customHeight="1" spans="1:4">
      <c r="A136" s="252" t="s">
        <v>276</v>
      </c>
      <c r="B136" s="247">
        <v>30</v>
      </c>
      <c r="C136" s="236">
        <v>30</v>
      </c>
      <c r="D136" s="233">
        <f t="shared" si="1"/>
        <v>100</v>
      </c>
    </row>
    <row r="137" ht="20.1" customHeight="1" spans="1:4">
      <c r="A137" s="252" t="s">
        <v>277</v>
      </c>
      <c r="B137" s="247">
        <v>1305</v>
      </c>
      <c r="C137" s="236">
        <v>1242.65</v>
      </c>
      <c r="D137" s="233">
        <f t="shared" si="1"/>
        <v>105.02</v>
      </c>
    </row>
    <row r="138" ht="20.1" customHeight="1" spans="1:4">
      <c r="A138" s="252" t="s">
        <v>278</v>
      </c>
      <c r="B138" s="247"/>
      <c r="C138" s="236">
        <v>30</v>
      </c>
      <c r="D138" s="233">
        <f t="shared" si="1"/>
        <v>0</v>
      </c>
    </row>
    <row r="139" ht="20.1" customHeight="1" spans="1:4">
      <c r="A139" s="251" t="s">
        <v>279</v>
      </c>
      <c r="B139" s="247">
        <v>360</v>
      </c>
      <c r="C139" s="236"/>
      <c r="D139" s="233"/>
    </row>
    <row r="140" ht="20.1" customHeight="1" spans="1:4">
      <c r="A140" s="252" t="s">
        <v>280</v>
      </c>
      <c r="B140" s="247">
        <v>157</v>
      </c>
      <c r="C140" s="236">
        <v>102</v>
      </c>
      <c r="D140" s="233">
        <f t="shared" si="1"/>
        <v>153.92</v>
      </c>
    </row>
    <row r="141" ht="20.1" customHeight="1" spans="1:4">
      <c r="A141" s="252" t="s">
        <v>281</v>
      </c>
      <c r="B141" s="247">
        <v>385</v>
      </c>
      <c r="C141" s="236">
        <v>368</v>
      </c>
      <c r="D141" s="233">
        <f t="shared" si="1"/>
        <v>104.62</v>
      </c>
    </row>
    <row r="142" ht="20.1" customHeight="1" spans="1:4">
      <c r="A142" s="252" t="s">
        <v>282</v>
      </c>
      <c r="B142" s="247">
        <v>302</v>
      </c>
      <c r="C142" s="236">
        <v>48.48</v>
      </c>
      <c r="D142" s="233">
        <f t="shared" si="1"/>
        <v>622.94</v>
      </c>
    </row>
    <row r="143" ht="20.1" customHeight="1" spans="1:4">
      <c r="A143" s="252" t="s">
        <v>283</v>
      </c>
      <c r="B143" s="247">
        <v>183</v>
      </c>
      <c r="C143" s="236">
        <v>210.78</v>
      </c>
      <c r="D143" s="233">
        <f t="shared" si="1"/>
        <v>86.82</v>
      </c>
    </row>
    <row r="144" ht="20.1" customHeight="1" spans="1:4">
      <c r="A144" s="252" t="s">
        <v>284</v>
      </c>
      <c r="B144" s="247">
        <v>41</v>
      </c>
      <c r="C144" s="236">
        <v>3.4</v>
      </c>
      <c r="D144" s="233">
        <f t="shared" si="1"/>
        <v>1205.88</v>
      </c>
    </row>
    <row r="145" ht="20.1" customHeight="1" spans="1:4">
      <c r="A145" s="252" t="s">
        <v>285</v>
      </c>
      <c r="B145" s="247">
        <v>68</v>
      </c>
      <c r="C145" s="236">
        <v>84.12</v>
      </c>
      <c r="D145" s="233">
        <f t="shared" si="1"/>
        <v>80.84</v>
      </c>
    </row>
    <row r="146" ht="20.1" customHeight="1" spans="1:4">
      <c r="A146" s="252" t="s">
        <v>224</v>
      </c>
      <c r="B146" s="247">
        <v>36</v>
      </c>
      <c r="C146" s="249"/>
      <c r="D146" s="233"/>
    </row>
    <row r="147" ht="20.1" customHeight="1" spans="1:4">
      <c r="A147" s="252" t="s">
        <v>286</v>
      </c>
      <c r="B147" s="247">
        <v>498</v>
      </c>
      <c r="C147" s="240">
        <v>220.3</v>
      </c>
      <c r="D147" s="233">
        <f t="shared" si="1"/>
        <v>226.06</v>
      </c>
    </row>
    <row r="148" ht="20.1" customHeight="1" spans="1:4">
      <c r="A148" s="252" t="s">
        <v>287</v>
      </c>
      <c r="B148" s="247">
        <v>125</v>
      </c>
      <c r="C148" s="236">
        <v>106.28</v>
      </c>
      <c r="D148" s="233">
        <f t="shared" si="1"/>
        <v>117.61</v>
      </c>
    </row>
    <row r="149" ht="20.1" customHeight="1" spans="1:4">
      <c r="A149" s="252" t="s">
        <v>288</v>
      </c>
      <c r="B149" s="247">
        <v>803</v>
      </c>
      <c r="C149" s="236">
        <v>816</v>
      </c>
      <c r="D149" s="233">
        <f t="shared" ref="D149:D212" si="2">B149/C149*100</f>
        <v>98.41</v>
      </c>
    </row>
    <row r="150" ht="20.1" customHeight="1" spans="1:4">
      <c r="A150" s="252" t="s">
        <v>289</v>
      </c>
      <c r="B150" s="247">
        <v>123</v>
      </c>
      <c r="C150" s="236">
        <v>297.6</v>
      </c>
      <c r="D150" s="233">
        <f t="shared" si="2"/>
        <v>41.33</v>
      </c>
    </row>
    <row r="151" ht="20.1" customHeight="1" spans="1:4">
      <c r="A151" s="252" t="s">
        <v>290</v>
      </c>
      <c r="B151" s="247">
        <v>31</v>
      </c>
      <c r="C151" s="236">
        <v>29.53</v>
      </c>
      <c r="D151" s="233">
        <f t="shared" si="2"/>
        <v>104.98</v>
      </c>
    </row>
    <row r="152" ht="20.1" customHeight="1" spans="1:4">
      <c r="A152" s="252" t="s">
        <v>291</v>
      </c>
      <c r="B152" s="247">
        <v>4</v>
      </c>
      <c r="C152" s="236">
        <v>4</v>
      </c>
      <c r="D152" s="233">
        <f t="shared" si="2"/>
        <v>100</v>
      </c>
    </row>
    <row r="153" ht="20.1" customHeight="1" spans="1:4">
      <c r="A153" s="252" t="s">
        <v>292</v>
      </c>
      <c r="B153" s="247">
        <v>107</v>
      </c>
      <c r="C153" s="236">
        <v>117</v>
      </c>
      <c r="D153" s="233">
        <f t="shared" si="2"/>
        <v>91.45</v>
      </c>
    </row>
    <row r="154" ht="20.1" customHeight="1" spans="1:4">
      <c r="A154" s="252" t="s">
        <v>293</v>
      </c>
      <c r="B154" s="247">
        <v>3075</v>
      </c>
      <c r="C154" s="236">
        <v>2683</v>
      </c>
      <c r="D154" s="233">
        <f t="shared" si="2"/>
        <v>114.61</v>
      </c>
    </row>
    <row r="155" ht="20.1" customHeight="1" spans="1:4">
      <c r="A155" s="252" t="s">
        <v>294</v>
      </c>
      <c r="B155" s="247">
        <v>313</v>
      </c>
      <c r="C155" s="236">
        <v>313</v>
      </c>
      <c r="D155" s="233">
        <f t="shared" si="2"/>
        <v>100</v>
      </c>
    </row>
    <row r="156" ht="20.1" customHeight="1" spans="1:4">
      <c r="A156" s="252" t="s">
        <v>295</v>
      </c>
      <c r="B156" s="247">
        <v>1498</v>
      </c>
      <c r="C156" s="236">
        <v>1600</v>
      </c>
      <c r="D156" s="233">
        <f t="shared" si="2"/>
        <v>93.63</v>
      </c>
    </row>
    <row r="157" ht="20.1" customHeight="1" spans="1:4">
      <c r="A157" s="252" t="s">
        <v>296</v>
      </c>
      <c r="B157" s="247">
        <v>31</v>
      </c>
      <c r="C157" s="236"/>
      <c r="D157" s="233"/>
    </row>
    <row r="158" ht="20.1" customHeight="1" spans="1:4">
      <c r="A158" s="252" t="s">
        <v>297</v>
      </c>
      <c r="B158" s="247">
        <v>32</v>
      </c>
      <c r="C158" s="236">
        <v>18.48</v>
      </c>
      <c r="D158" s="233">
        <f t="shared" si="2"/>
        <v>173.16</v>
      </c>
    </row>
    <row r="159" ht="20.1" customHeight="1" spans="1:4">
      <c r="A159" s="252" t="s">
        <v>298</v>
      </c>
      <c r="B159" s="247">
        <v>11000</v>
      </c>
      <c r="C159" s="236">
        <v>10000</v>
      </c>
      <c r="D159" s="233">
        <f t="shared" si="2"/>
        <v>110</v>
      </c>
    </row>
    <row r="160" ht="20.1" customHeight="1" spans="1:4">
      <c r="A160" s="244" t="s">
        <v>299</v>
      </c>
      <c r="B160" s="245"/>
      <c r="C160" s="236">
        <v>100</v>
      </c>
      <c r="D160" s="233">
        <f t="shared" si="2"/>
        <v>0</v>
      </c>
    </row>
    <row r="161" ht="20.1" customHeight="1" spans="1:4">
      <c r="A161" s="252" t="s">
        <v>300</v>
      </c>
      <c r="B161" s="247">
        <v>56</v>
      </c>
      <c r="C161" s="236">
        <v>122.28</v>
      </c>
      <c r="D161" s="233">
        <f t="shared" si="2"/>
        <v>45.8</v>
      </c>
    </row>
    <row r="162" ht="20.1" customHeight="1" spans="1:4">
      <c r="A162" s="252" t="s">
        <v>301</v>
      </c>
      <c r="B162" s="247">
        <v>123</v>
      </c>
      <c r="C162" s="236">
        <v>113</v>
      </c>
      <c r="D162" s="233">
        <f t="shared" si="2"/>
        <v>108.85</v>
      </c>
    </row>
    <row r="163" ht="20.1" customHeight="1" spans="1:4">
      <c r="A163" s="251" t="s">
        <v>302</v>
      </c>
      <c r="B163" s="247">
        <v>104</v>
      </c>
      <c r="C163" s="236"/>
      <c r="D163" s="233"/>
    </row>
    <row r="164" ht="20.1" customHeight="1" spans="1:4">
      <c r="A164" s="252" t="s">
        <v>303</v>
      </c>
      <c r="B164" s="247">
        <v>120</v>
      </c>
      <c r="C164" s="236">
        <v>107</v>
      </c>
      <c r="D164" s="233">
        <f t="shared" si="2"/>
        <v>112.15</v>
      </c>
    </row>
    <row r="165" ht="20.1" customHeight="1" spans="1:4">
      <c r="A165" s="250" t="s">
        <v>304</v>
      </c>
      <c r="B165" s="235">
        <f>SUM(B166:B186)</f>
        <v>14702</v>
      </c>
      <c r="C165" s="240">
        <f>SUM(C166:C186)</f>
        <v>13440.21</v>
      </c>
      <c r="D165" s="233">
        <f t="shared" si="2"/>
        <v>109.39</v>
      </c>
    </row>
    <row r="166" ht="20.1" customHeight="1" spans="1:4">
      <c r="A166" s="252" t="s">
        <v>305</v>
      </c>
      <c r="B166" s="247">
        <v>527</v>
      </c>
      <c r="C166" s="236">
        <v>787.33</v>
      </c>
      <c r="D166" s="233">
        <f t="shared" si="2"/>
        <v>66.94</v>
      </c>
    </row>
    <row r="167" ht="20.1" customHeight="1" spans="1:4">
      <c r="A167" s="252" t="s">
        <v>224</v>
      </c>
      <c r="B167" s="247">
        <v>241</v>
      </c>
      <c r="C167" s="236"/>
      <c r="D167" s="233"/>
    </row>
    <row r="168" ht="20.1" customHeight="1" spans="1:4">
      <c r="A168" s="252" t="s">
        <v>306</v>
      </c>
      <c r="B168" s="247">
        <v>59</v>
      </c>
      <c r="C168" s="236">
        <v>124</v>
      </c>
      <c r="D168" s="233">
        <f t="shared" si="2"/>
        <v>47.58</v>
      </c>
    </row>
    <row r="169" ht="20.1" customHeight="1" spans="1:4">
      <c r="A169" s="252" t="s">
        <v>307</v>
      </c>
      <c r="B169" s="247">
        <v>1282</v>
      </c>
      <c r="C169" s="236">
        <v>1017.36</v>
      </c>
      <c r="D169" s="233">
        <f t="shared" si="2"/>
        <v>126.01</v>
      </c>
    </row>
    <row r="170" ht="20.1" customHeight="1" spans="1:4">
      <c r="A170" s="252" t="s">
        <v>308</v>
      </c>
      <c r="B170" s="247"/>
      <c r="C170" s="236">
        <v>372.7</v>
      </c>
      <c r="D170" s="233">
        <f t="shared" si="2"/>
        <v>0</v>
      </c>
    </row>
    <row r="171" ht="20.1" customHeight="1" spans="1:4">
      <c r="A171" s="252" t="s">
        <v>309</v>
      </c>
      <c r="B171" s="247">
        <v>4647</v>
      </c>
      <c r="C171" s="236">
        <v>4642.26</v>
      </c>
      <c r="D171" s="233">
        <f t="shared" si="2"/>
        <v>100.1</v>
      </c>
    </row>
    <row r="172" ht="20.1" customHeight="1" spans="1:4">
      <c r="A172" s="252" t="s">
        <v>310</v>
      </c>
      <c r="B172" s="247">
        <v>309</v>
      </c>
      <c r="C172" s="236">
        <v>287.7</v>
      </c>
      <c r="D172" s="233">
        <f t="shared" si="2"/>
        <v>107.4</v>
      </c>
    </row>
    <row r="173" ht="20.1" customHeight="1" spans="1:4">
      <c r="A173" s="252" t="s">
        <v>311</v>
      </c>
      <c r="B173" s="247">
        <v>579</v>
      </c>
      <c r="C173" s="236">
        <v>487.8</v>
      </c>
      <c r="D173" s="233">
        <f t="shared" si="2"/>
        <v>118.7</v>
      </c>
    </row>
    <row r="174" ht="20.1" customHeight="1" spans="1:4">
      <c r="A174" s="252" t="s">
        <v>312</v>
      </c>
      <c r="B174" s="247">
        <v>93</v>
      </c>
      <c r="C174" s="236">
        <v>86.76</v>
      </c>
      <c r="D174" s="233">
        <f t="shared" si="2"/>
        <v>107.19</v>
      </c>
    </row>
    <row r="175" ht="20.1" customHeight="1" spans="1:4">
      <c r="A175" s="252" t="s">
        <v>313</v>
      </c>
      <c r="B175" s="247">
        <v>590</v>
      </c>
      <c r="C175" s="236">
        <v>604.71</v>
      </c>
      <c r="D175" s="233">
        <f t="shared" si="2"/>
        <v>97.57</v>
      </c>
    </row>
    <row r="176" ht="20.1" customHeight="1" spans="1:4">
      <c r="A176" s="252" t="s">
        <v>314</v>
      </c>
      <c r="B176" s="247">
        <v>2029</v>
      </c>
      <c r="C176" s="236">
        <v>2056</v>
      </c>
      <c r="D176" s="233">
        <f t="shared" si="2"/>
        <v>98.69</v>
      </c>
    </row>
    <row r="177" ht="20.1" customHeight="1" spans="1:4">
      <c r="A177" s="252" t="s">
        <v>315</v>
      </c>
      <c r="B177" s="247">
        <v>378</v>
      </c>
      <c r="C177" s="236">
        <v>403.8</v>
      </c>
      <c r="D177" s="233">
        <f t="shared" si="2"/>
        <v>93.61</v>
      </c>
    </row>
    <row r="178" ht="20.1" customHeight="1" spans="1:4">
      <c r="A178" s="252" t="s">
        <v>316</v>
      </c>
      <c r="B178" s="247">
        <v>50</v>
      </c>
      <c r="C178" s="236">
        <v>50</v>
      </c>
      <c r="D178" s="233">
        <f t="shared" si="2"/>
        <v>100</v>
      </c>
    </row>
    <row r="179" ht="20.1" customHeight="1" spans="1:4">
      <c r="A179" s="252" t="s">
        <v>317</v>
      </c>
      <c r="B179" s="247">
        <v>132</v>
      </c>
      <c r="C179" s="236">
        <v>101</v>
      </c>
      <c r="D179" s="233">
        <f t="shared" si="2"/>
        <v>130.69</v>
      </c>
    </row>
    <row r="180" ht="20.1" customHeight="1" spans="1:4">
      <c r="A180" s="252" t="s">
        <v>318</v>
      </c>
      <c r="B180" s="247">
        <v>777</v>
      </c>
      <c r="C180" s="236">
        <v>986.5</v>
      </c>
      <c r="D180" s="233">
        <f t="shared" si="2"/>
        <v>78.76</v>
      </c>
    </row>
    <row r="181" ht="20.1" customHeight="1" spans="1:4">
      <c r="A181" s="252" t="s">
        <v>319</v>
      </c>
      <c r="B181" s="247">
        <v>56</v>
      </c>
      <c r="C181" s="236">
        <v>55.68</v>
      </c>
      <c r="D181" s="233">
        <f t="shared" si="2"/>
        <v>100.57</v>
      </c>
    </row>
    <row r="182" ht="20.1" customHeight="1" spans="1:4">
      <c r="A182" s="252" t="s">
        <v>320</v>
      </c>
      <c r="B182" s="247">
        <v>500</v>
      </c>
      <c r="C182" s="236">
        <v>550</v>
      </c>
      <c r="D182" s="233">
        <f t="shared" si="2"/>
        <v>90.91</v>
      </c>
    </row>
    <row r="183" ht="20.1" customHeight="1" spans="1:4">
      <c r="A183" s="252" t="s">
        <v>321</v>
      </c>
      <c r="B183" s="247">
        <v>63</v>
      </c>
      <c r="C183" s="236">
        <v>58</v>
      </c>
      <c r="D183" s="233">
        <f t="shared" si="2"/>
        <v>108.62</v>
      </c>
    </row>
    <row r="184" ht="20.1" customHeight="1" spans="1:4">
      <c r="A184" s="252" t="s">
        <v>322</v>
      </c>
      <c r="B184" s="247">
        <v>20</v>
      </c>
      <c r="C184" s="236">
        <v>20.42</v>
      </c>
      <c r="D184" s="233">
        <f t="shared" si="2"/>
        <v>97.94</v>
      </c>
    </row>
    <row r="185" ht="20.1" customHeight="1" spans="1:4">
      <c r="A185" s="252" t="s">
        <v>323</v>
      </c>
      <c r="B185" s="247">
        <v>528</v>
      </c>
      <c r="C185" s="236">
        <v>525</v>
      </c>
      <c r="D185" s="233">
        <f t="shared" si="2"/>
        <v>100.57</v>
      </c>
    </row>
    <row r="186" ht="20.1" customHeight="1" spans="1:4">
      <c r="A186" s="252" t="s">
        <v>324</v>
      </c>
      <c r="B186" s="247">
        <f>1838+4</f>
        <v>1842</v>
      </c>
      <c r="C186" s="236">
        <v>223.19</v>
      </c>
      <c r="D186" s="233">
        <f t="shared" si="2"/>
        <v>825.31</v>
      </c>
    </row>
    <row r="187" ht="20.1" customHeight="1" spans="1:4">
      <c r="A187" s="250" t="s">
        <v>120</v>
      </c>
      <c r="B187" s="235">
        <f>B188+B190+B189</f>
        <v>3277</v>
      </c>
      <c r="C187" s="240">
        <f>C188+C190</f>
        <v>1812.88</v>
      </c>
      <c r="D187" s="233">
        <f t="shared" si="2"/>
        <v>180.76</v>
      </c>
    </row>
    <row r="188" ht="20.1" customHeight="1" spans="1:4">
      <c r="A188" s="252" t="s">
        <v>325</v>
      </c>
      <c r="B188" s="247">
        <f>962+1305</f>
        <v>2267</v>
      </c>
      <c r="C188" s="236">
        <v>1662.88</v>
      </c>
      <c r="D188" s="233">
        <f t="shared" si="2"/>
        <v>136.33</v>
      </c>
    </row>
    <row r="189" ht="20.1" customHeight="1" spans="1:4">
      <c r="A189" s="238" t="s">
        <v>326</v>
      </c>
      <c r="B189" s="247">
        <v>860</v>
      </c>
      <c r="C189" s="236"/>
      <c r="D189" s="233"/>
    </row>
    <row r="190" ht="20.1" customHeight="1" spans="1:4">
      <c r="A190" s="252" t="s">
        <v>327</v>
      </c>
      <c r="B190" s="247">
        <v>150</v>
      </c>
      <c r="C190" s="236">
        <v>150</v>
      </c>
      <c r="D190" s="233">
        <f t="shared" si="2"/>
        <v>100</v>
      </c>
    </row>
    <row r="191" ht="20.1" customHeight="1" spans="1:4">
      <c r="A191" s="250" t="s">
        <v>121</v>
      </c>
      <c r="B191" s="235">
        <f>SUM(B192:B195)</f>
        <v>3647</v>
      </c>
      <c r="C191" s="240">
        <f>SUM(C192:C195)</f>
        <v>2559.38</v>
      </c>
      <c r="D191" s="233">
        <f t="shared" si="2"/>
        <v>142.5</v>
      </c>
    </row>
    <row r="192" ht="20.1" customHeight="1" spans="1:4">
      <c r="A192" s="252" t="s">
        <v>328</v>
      </c>
      <c r="B192" s="247">
        <v>314</v>
      </c>
      <c r="C192" s="236">
        <v>731.91</v>
      </c>
      <c r="D192" s="233">
        <f t="shared" si="2"/>
        <v>42.9</v>
      </c>
    </row>
    <row r="193" ht="20.1" customHeight="1" spans="1:4">
      <c r="A193" s="252" t="s">
        <v>329</v>
      </c>
      <c r="B193" s="247">
        <f>1455-8</f>
        <v>1447</v>
      </c>
      <c r="C193" s="236">
        <v>1577.47</v>
      </c>
      <c r="D193" s="233">
        <f t="shared" si="2"/>
        <v>91.73</v>
      </c>
    </row>
    <row r="194" ht="20.1" customHeight="1" spans="1:4">
      <c r="A194" s="252" t="s">
        <v>330</v>
      </c>
      <c r="B194" s="247">
        <v>886</v>
      </c>
      <c r="C194" s="236">
        <v>200</v>
      </c>
      <c r="D194" s="233">
        <f t="shared" si="2"/>
        <v>443</v>
      </c>
    </row>
    <row r="195" ht="20.1" customHeight="1" spans="1:4">
      <c r="A195" s="244" t="s">
        <v>331</v>
      </c>
      <c r="B195" s="247">
        <v>1000</v>
      </c>
      <c r="C195" s="236">
        <v>50</v>
      </c>
      <c r="D195" s="233">
        <f t="shared" si="2"/>
        <v>2000</v>
      </c>
    </row>
    <row r="196" ht="20.1" customHeight="1" spans="1:4">
      <c r="A196" s="250" t="s">
        <v>122</v>
      </c>
      <c r="B196" s="235">
        <f>SUM(B197:B227)</f>
        <v>23814</v>
      </c>
      <c r="C196" s="240">
        <f>SUM(C198:C227)</f>
        <v>16490.83</v>
      </c>
      <c r="D196" s="233">
        <f t="shared" si="2"/>
        <v>144.41</v>
      </c>
    </row>
    <row r="197" ht="20.1" customHeight="1" spans="1:4">
      <c r="A197" s="250" t="s">
        <v>332</v>
      </c>
      <c r="B197" s="247">
        <v>384</v>
      </c>
      <c r="C197" s="240"/>
      <c r="D197" s="233"/>
    </row>
    <row r="198" ht="20.1" customHeight="1" spans="1:4">
      <c r="A198" s="252" t="s">
        <v>333</v>
      </c>
      <c r="B198" s="247">
        <v>186</v>
      </c>
      <c r="C198" s="236">
        <v>155</v>
      </c>
      <c r="D198" s="233">
        <f t="shared" si="2"/>
        <v>120</v>
      </c>
    </row>
    <row r="199" ht="20.1" customHeight="1" spans="1:4">
      <c r="A199" s="252" t="s">
        <v>334</v>
      </c>
      <c r="B199" s="247">
        <v>1441</v>
      </c>
      <c r="C199" s="236">
        <v>1803.61</v>
      </c>
      <c r="D199" s="233">
        <f t="shared" si="2"/>
        <v>79.9</v>
      </c>
    </row>
    <row r="200" ht="20.1" customHeight="1" spans="1:4">
      <c r="A200" s="238" t="s">
        <v>335</v>
      </c>
      <c r="B200" s="247">
        <v>39</v>
      </c>
      <c r="C200" s="236"/>
      <c r="D200" s="233"/>
    </row>
    <row r="201" ht="20.1" customHeight="1" spans="1:4">
      <c r="A201" s="252" t="s">
        <v>336</v>
      </c>
      <c r="B201" s="247">
        <v>26</v>
      </c>
      <c r="C201" s="236">
        <v>24</v>
      </c>
      <c r="D201" s="233">
        <f t="shared" si="2"/>
        <v>108.33</v>
      </c>
    </row>
    <row r="202" ht="20.1" customHeight="1" spans="1:4">
      <c r="A202" s="252" t="s">
        <v>337</v>
      </c>
      <c r="B202" s="247">
        <v>273</v>
      </c>
      <c r="C202" s="236">
        <v>161</v>
      </c>
      <c r="D202" s="233">
        <f t="shared" si="2"/>
        <v>169.57</v>
      </c>
    </row>
    <row r="203" ht="20.1" customHeight="1" spans="1:4">
      <c r="A203" s="238" t="s">
        <v>338</v>
      </c>
      <c r="B203" s="247">
        <v>70</v>
      </c>
      <c r="C203" s="236"/>
      <c r="D203" s="233"/>
    </row>
    <row r="204" ht="20.1" customHeight="1" spans="1:4">
      <c r="A204" s="252" t="s">
        <v>339</v>
      </c>
      <c r="B204" s="247">
        <v>30</v>
      </c>
      <c r="C204" s="236">
        <v>30</v>
      </c>
      <c r="D204" s="233">
        <f t="shared" si="2"/>
        <v>100</v>
      </c>
    </row>
    <row r="205" ht="20.1" customHeight="1" spans="1:4">
      <c r="A205" s="252" t="s">
        <v>340</v>
      </c>
      <c r="B205" s="247">
        <v>2</v>
      </c>
      <c r="C205" s="236">
        <v>2</v>
      </c>
      <c r="D205" s="233">
        <f t="shared" si="2"/>
        <v>100</v>
      </c>
    </row>
    <row r="206" ht="20.1" customHeight="1" spans="1:4">
      <c r="A206" s="252" t="s">
        <v>341</v>
      </c>
      <c r="B206" s="247">
        <v>3</v>
      </c>
      <c r="C206" s="236">
        <v>3</v>
      </c>
      <c r="D206" s="233">
        <f t="shared" si="2"/>
        <v>100</v>
      </c>
    </row>
    <row r="207" ht="20.1" customHeight="1" spans="1:4">
      <c r="A207" s="238" t="s">
        <v>342</v>
      </c>
      <c r="B207" s="247">
        <v>208</v>
      </c>
      <c r="C207" s="236">
        <v>228</v>
      </c>
      <c r="D207" s="233">
        <f t="shared" si="2"/>
        <v>91.23</v>
      </c>
    </row>
    <row r="208" ht="20.1" customHeight="1" spans="1:4">
      <c r="A208" s="238" t="s">
        <v>343</v>
      </c>
      <c r="B208" s="247">
        <f>4172-263</f>
        <v>3909</v>
      </c>
      <c r="C208" s="236">
        <v>3085</v>
      </c>
      <c r="D208" s="233">
        <f t="shared" si="2"/>
        <v>126.71</v>
      </c>
    </row>
    <row r="209" ht="20.1" customHeight="1" spans="1:4">
      <c r="A209" s="252" t="s">
        <v>344</v>
      </c>
      <c r="B209" s="247">
        <v>194</v>
      </c>
      <c r="C209" s="236"/>
      <c r="D209" s="233"/>
    </row>
    <row r="210" ht="20.1" customHeight="1" spans="1:4">
      <c r="A210" s="252" t="s">
        <v>345</v>
      </c>
      <c r="B210" s="247">
        <v>10</v>
      </c>
      <c r="C210" s="236">
        <v>135</v>
      </c>
      <c r="D210" s="233">
        <f t="shared" si="2"/>
        <v>7.41</v>
      </c>
    </row>
    <row r="211" ht="20.1" customHeight="1" spans="1:4">
      <c r="A211" s="252" t="s">
        <v>346</v>
      </c>
      <c r="B211" s="247">
        <v>1753</v>
      </c>
      <c r="C211" s="236">
        <v>1774.36</v>
      </c>
      <c r="D211" s="233">
        <f t="shared" si="2"/>
        <v>98.8</v>
      </c>
    </row>
    <row r="212" ht="20.1" customHeight="1" spans="1:4">
      <c r="A212" s="252" t="s">
        <v>347</v>
      </c>
      <c r="B212" s="247">
        <v>330</v>
      </c>
      <c r="C212" s="236">
        <v>230</v>
      </c>
      <c r="D212" s="233">
        <f t="shared" si="2"/>
        <v>143.48</v>
      </c>
    </row>
    <row r="213" ht="20.1" customHeight="1" spans="1:4">
      <c r="A213" s="252" t="s">
        <v>348</v>
      </c>
      <c r="B213" s="247">
        <v>305</v>
      </c>
      <c r="C213" s="236">
        <v>1136.64</v>
      </c>
      <c r="D213" s="233">
        <f t="shared" ref="D213:D271" si="3">B213/C213*100</f>
        <v>26.83</v>
      </c>
    </row>
    <row r="214" ht="20.1" customHeight="1" spans="1:4">
      <c r="A214" s="252" t="s">
        <v>349</v>
      </c>
      <c r="B214" s="247">
        <v>200</v>
      </c>
      <c r="C214" s="236">
        <v>200</v>
      </c>
      <c r="D214" s="233">
        <f t="shared" si="3"/>
        <v>100</v>
      </c>
    </row>
    <row r="215" ht="20.1" customHeight="1" spans="1:4">
      <c r="A215" s="252" t="s">
        <v>350</v>
      </c>
      <c r="B215" s="247">
        <v>150</v>
      </c>
      <c r="C215" s="236">
        <v>150</v>
      </c>
      <c r="D215" s="233">
        <f t="shared" si="3"/>
        <v>100</v>
      </c>
    </row>
    <row r="216" ht="20.1" customHeight="1" spans="1:4">
      <c r="A216" s="252" t="s">
        <v>351</v>
      </c>
      <c r="B216" s="247">
        <v>3346</v>
      </c>
      <c r="C216" s="236">
        <v>474</v>
      </c>
      <c r="D216" s="233">
        <f t="shared" si="3"/>
        <v>705.91</v>
      </c>
    </row>
    <row r="217" ht="20.1" customHeight="1" spans="1:4">
      <c r="A217" s="252" t="s">
        <v>352</v>
      </c>
      <c r="B217" s="247">
        <v>254</v>
      </c>
      <c r="C217" s="236">
        <v>518.94</v>
      </c>
      <c r="D217" s="233">
        <f t="shared" si="3"/>
        <v>48.95</v>
      </c>
    </row>
    <row r="218" ht="20.1" customHeight="1" spans="1:4">
      <c r="A218" s="252" t="s">
        <v>353</v>
      </c>
      <c r="B218" s="247">
        <v>347</v>
      </c>
      <c r="C218" s="236">
        <v>312</v>
      </c>
      <c r="D218" s="233">
        <f t="shared" si="3"/>
        <v>111.22</v>
      </c>
    </row>
    <row r="219" ht="20.1" customHeight="1" spans="1:4">
      <c r="A219" s="238" t="s">
        <v>354</v>
      </c>
      <c r="B219" s="247">
        <v>1617</v>
      </c>
      <c r="C219" s="236"/>
      <c r="D219" s="233"/>
    </row>
    <row r="220" ht="20.1" customHeight="1" spans="1:4">
      <c r="A220" s="252" t="s">
        <v>355</v>
      </c>
      <c r="B220" s="247">
        <v>345</v>
      </c>
      <c r="C220" s="236">
        <v>180</v>
      </c>
      <c r="D220" s="233">
        <f t="shared" si="3"/>
        <v>191.67</v>
      </c>
    </row>
    <row r="221" ht="20.1" customHeight="1" spans="1:4">
      <c r="A221" s="252" t="s">
        <v>356</v>
      </c>
      <c r="B221" s="247">
        <v>200</v>
      </c>
      <c r="C221" s="236">
        <v>120</v>
      </c>
      <c r="D221" s="233">
        <f t="shared" si="3"/>
        <v>166.67</v>
      </c>
    </row>
    <row r="222" ht="20.1" customHeight="1" spans="1:4">
      <c r="A222" s="252" t="s">
        <v>357</v>
      </c>
      <c r="B222" s="247">
        <v>80</v>
      </c>
      <c r="C222" s="236">
        <v>61</v>
      </c>
      <c r="D222" s="233">
        <f t="shared" si="3"/>
        <v>131.15</v>
      </c>
    </row>
    <row r="223" ht="20.1" customHeight="1" spans="1:4">
      <c r="A223" s="252" t="s">
        <v>358</v>
      </c>
      <c r="B223" s="247">
        <v>4315</v>
      </c>
      <c r="C223" s="236">
        <v>1540</v>
      </c>
      <c r="D223" s="233">
        <f t="shared" si="3"/>
        <v>280.19</v>
      </c>
    </row>
    <row r="224" ht="20.1" customHeight="1" spans="1:4">
      <c r="A224" s="238" t="s">
        <v>359</v>
      </c>
      <c r="B224" s="247">
        <v>562</v>
      </c>
      <c r="C224" s="236">
        <v>891.9</v>
      </c>
      <c r="D224" s="233">
        <f t="shared" si="3"/>
        <v>63.01</v>
      </c>
    </row>
    <row r="225" ht="20.1" customHeight="1" spans="1:4">
      <c r="A225" s="252" t="s">
        <v>360</v>
      </c>
      <c r="B225" s="247">
        <v>2020</v>
      </c>
      <c r="C225" s="236">
        <v>3235.38</v>
      </c>
      <c r="D225" s="233">
        <f t="shared" si="3"/>
        <v>62.43</v>
      </c>
    </row>
    <row r="226" ht="20.1" customHeight="1" spans="1:4">
      <c r="A226" s="238" t="s">
        <v>361</v>
      </c>
      <c r="B226" s="247">
        <v>1215</v>
      </c>
      <c r="C226" s="236"/>
      <c r="D226" s="233"/>
    </row>
    <row r="227" ht="20.1" customHeight="1" spans="1:4">
      <c r="A227" s="252" t="s">
        <v>362</v>
      </c>
      <c r="B227" s="245"/>
      <c r="C227" s="236">
        <v>40</v>
      </c>
      <c r="D227" s="233">
        <f t="shared" si="3"/>
        <v>0</v>
      </c>
    </row>
    <row r="228" ht="20.1" customHeight="1" spans="1:4">
      <c r="A228" s="250" t="s">
        <v>123</v>
      </c>
      <c r="B228" s="235">
        <f>B229+B231+B230</f>
        <v>2695</v>
      </c>
      <c r="C228" s="240">
        <f>C229+C231</f>
        <v>2509.45</v>
      </c>
      <c r="D228" s="233">
        <f t="shared" si="3"/>
        <v>107.39</v>
      </c>
    </row>
    <row r="229" ht="20.1" customHeight="1" spans="1:4">
      <c r="A229" s="252" t="s">
        <v>363</v>
      </c>
      <c r="B229" s="247">
        <f>200+735</f>
        <v>935</v>
      </c>
      <c r="C229" s="236">
        <v>999.45</v>
      </c>
      <c r="D229" s="233">
        <f t="shared" si="3"/>
        <v>93.55</v>
      </c>
    </row>
    <row r="230" ht="20.1" customHeight="1" spans="1:4">
      <c r="A230" s="238" t="s">
        <v>364</v>
      </c>
      <c r="B230" s="247">
        <v>293</v>
      </c>
      <c r="C230" s="236"/>
      <c r="D230" s="233"/>
    </row>
    <row r="231" ht="20.1" customHeight="1" spans="1:4">
      <c r="A231" s="244" t="s">
        <v>365</v>
      </c>
      <c r="B231" s="247">
        <v>1467</v>
      </c>
      <c r="C231" s="236">
        <v>1510</v>
      </c>
      <c r="D231" s="233">
        <f t="shared" si="3"/>
        <v>97.15</v>
      </c>
    </row>
    <row r="232" ht="20.1" customHeight="1" spans="1:4">
      <c r="A232" s="250" t="s">
        <v>366</v>
      </c>
      <c r="B232" s="235">
        <f>B233+B234+B235</f>
        <v>1189</v>
      </c>
      <c r="C232" s="240">
        <f>C233+C234+C235</f>
        <v>375.92</v>
      </c>
      <c r="D232" s="233">
        <f t="shared" si="3"/>
        <v>316.29</v>
      </c>
    </row>
    <row r="233" ht="20.1" customHeight="1" spans="1:4">
      <c r="A233" s="252" t="s">
        <v>367</v>
      </c>
      <c r="B233" s="247">
        <v>155</v>
      </c>
      <c r="C233" s="236">
        <v>158.32</v>
      </c>
      <c r="D233" s="233">
        <f t="shared" si="3"/>
        <v>97.9</v>
      </c>
    </row>
    <row r="234" ht="20.1" customHeight="1" spans="1:4">
      <c r="A234" s="252" t="s">
        <v>368</v>
      </c>
      <c r="B234" s="247">
        <v>228</v>
      </c>
      <c r="C234" s="236">
        <v>209.2</v>
      </c>
      <c r="D234" s="233">
        <f t="shared" si="3"/>
        <v>108.99</v>
      </c>
    </row>
    <row r="235" ht="20.1" customHeight="1" spans="1:4">
      <c r="A235" s="252" t="s">
        <v>369</v>
      </c>
      <c r="B235" s="245">
        <v>806</v>
      </c>
      <c r="C235" s="236">
        <v>8.4</v>
      </c>
      <c r="D235" s="233">
        <f t="shared" si="3"/>
        <v>9595.24</v>
      </c>
    </row>
    <row r="236" ht="20.1" customHeight="1" spans="1:4">
      <c r="A236" s="250" t="s">
        <v>370</v>
      </c>
      <c r="B236" s="235">
        <f>B237</f>
        <v>0</v>
      </c>
      <c r="C236" s="240">
        <f>C237</f>
        <v>35</v>
      </c>
      <c r="D236" s="233">
        <f t="shared" si="3"/>
        <v>0</v>
      </c>
    </row>
    <row r="237" ht="20.1" customHeight="1" spans="1:4">
      <c r="A237" s="252" t="s">
        <v>371</v>
      </c>
      <c r="B237" s="247"/>
      <c r="C237" s="236">
        <v>35</v>
      </c>
      <c r="D237" s="233">
        <f t="shared" si="3"/>
        <v>0</v>
      </c>
    </row>
    <row r="238" ht="20.1" customHeight="1" spans="1:4">
      <c r="A238" s="250" t="s">
        <v>372</v>
      </c>
      <c r="B238" s="235">
        <f>SUM(B239:B244)</f>
        <v>1906</v>
      </c>
      <c r="C238" s="240">
        <f>SUM(C239:C244)</f>
        <v>2021.03</v>
      </c>
      <c r="D238" s="233">
        <f t="shared" si="3"/>
        <v>94.31</v>
      </c>
    </row>
    <row r="239" ht="20.1" customHeight="1" spans="1:4">
      <c r="A239" s="252" t="s">
        <v>373</v>
      </c>
      <c r="B239" s="247">
        <f>984+131</f>
        <v>1115</v>
      </c>
      <c r="C239" s="236">
        <v>1610.82</v>
      </c>
      <c r="D239" s="233">
        <f t="shared" si="3"/>
        <v>69.22</v>
      </c>
    </row>
    <row r="240" ht="20.1" customHeight="1" spans="1:4">
      <c r="A240" s="244" t="s">
        <v>302</v>
      </c>
      <c r="B240" s="247">
        <v>522</v>
      </c>
      <c r="C240" s="236">
        <v>145.41</v>
      </c>
      <c r="D240" s="233">
        <f t="shared" si="3"/>
        <v>358.98</v>
      </c>
    </row>
    <row r="241" ht="20.1" customHeight="1" spans="1:4">
      <c r="A241" s="244" t="s">
        <v>374</v>
      </c>
      <c r="B241" s="247">
        <v>165</v>
      </c>
      <c r="C241" s="236">
        <v>165</v>
      </c>
      <c r="D241" s="233">
        <f t="shared" si="3"/>
        <v>100</v>
      </c>
    </row>
    <row r="242" ht="20.1" customHeight="1" spans="1:4">
      <c r="A242" s="252" t="s">
        <v>375</v>
      </c>
      <c r="B242" s="247">
        <v>74</v>
      </c>
      <c r="C242" s="236">
        <v>73.8</v>
      </c>
      <c r="D242" s="233">
        <f t="shared" si="3"/>
        <v>100.27</v>
      </c>
    </row>
    <row r="243" ht="20.1" customHeight="1" spans="1:4">
      <c r="A243" s="252" t="s">
        <v>376</v>
      </c>
      <c r="B243" s="245"/>
      <c r="C243" s="236">
        <v>6</v>
      </c>
      <c r="D243" s="233">
        <f t="shared" si="3"/>
        <v>0</v>
      </c>
    </row>
    <row r="244" ht="20.1" customHeight="1" spans="1:4">
      <c r="A244" s="252" t="s">
        <v>377</v>
      </c>
      <c r="B244" s="247">
        <v>30</v>
      </c>
      <c r="C244" s="236">
        <v>20</v>
      </c>
      <c r="D244" s="233">
        <f t="shared" si="3"/>
        <v>150</v>
      </c>
    </row>
    <row r="245" ht="20.1" customHeight="1" spans="1:4">
      <c r="A245" s="253" t="s">
        <v>378</v>
      </c>
      <c r="B245" s="245">
        <f>B246+B247</f>
        <v>604</v>
      </c>
      <c r="C245" s="236">
        <v>317</v>
      </c>
      <c r="D245" s="233">
        <f t="shared" si="3"/>
        <v>190.54</v>
      </c>
    </row>
    <row r="246" ht="20.1" customHeight="1" spans="1:4">
      <c r="A246" s="253" t="s">
        <v>379</v>
      </c>
      <c r="B246" s="245">
        <v>24</v>
      </c>
      <c r="C246" s="236">
        <v>84</v>
      </c>
      <c r="D246" s="233">
        <f t="shared" si="3"/>
        <v>28.57</v>
      </c>
    </row>
    <row r="247" ht="20.1" customHeight="1" spans="1:4">
      <c r="A247" s="253" t="s">
        <v>380</v>
      </c>
      <c r="B247" s="245">
        <v>580</v>
      </c>
      <c r="C247" s="236">
        <v>233</v>
      </c>
      <c r="D247" s="233">
        <f t="shared" si="3"/>
        <v>248.93</v>
      </c>
    </row>
    <row r="248" ht="20.1" customHeight="1" spans="1:4">
      <c r="A248" s="254" t="s">
        <v>381</v>
      </c>
      <c r="B248" s="235">
        <f>B250+B251+B252+B249-131</f>
        <v>421</v>
      </c>
      <c r="C248" s="240">
        <f>C250+C251+C252</f>
        <v>380.66</v>
      </c>
      <c r="D248" s="233">
        <f t="shared" si="3"/>
        <v>110.6</v>
      </c>
    </row>
    <row r="249" ht="20.1" customHeight="1" spans="1:4">
      <c r="A249" s="254" t="s">
        <v>382</v>
      </c>
      <c r="B249" s="235">
        <v>118</v>
      </c>
      <c r="C249" s="240"/>
      <c r="D249" s="233"/>
    </row>
    <row r="250" ht="20.1" customHeight="1" spans="1:4">
      <c r="A250" s="252" t="s">
        <v>383</v>
      </c>
      <c r="B250" s="247">
        <v>210</v>
      </c>
      <c r="C250" s="236">
        <v>210</v>
      </c>
      <c r="D250" s="233">
        <f t="shared" si="3"/>
        <v>100</v>
      </c>
    </row>
    <row r="251" ht="20.1" customHeight="1" spans="1:4">
      <c r="A251" s="252" t="s">
        <v>384</v>
      </c>
      <c r="B251" s="247">
        <v>195</v>
      </c>
      <c r="C251" s="236">
        <v>18.66</v>
      </c>
      <c r="D251" s="233">
        <f t="shared" si="3"/>
        <v>1045.02</v>
      </c>
    </row>
    <row r="252" ht="20.1" customHeight="1" spans="1:4">
      <c r="A252" s="252" t="s">
        <v>385</v>
      </c>
      <c r="B252" s="247">
        <v>29</v>
      </c>
      <c r="C252" s="236">
        <v>152</v>
      </c>
      <c r="D252" s="233">
        <f t="shared" si="3"/>
        <v>19.08</v>
      </c>
    </row>
    <row r="253" ht="20.1" customHeight="1" spans="1:4">
      <c r="A253" s="254" t="s">
        <v>386</v>
      </c>
      <c r="B253" s="235">
        <f>SUM(B254:B268)</f>
        <v>2331</v>
      </c>
      <c r="C253" s="240">
        <f>SUM(C254:C268)</f>
        <v>1793.78</v>
      </c>
      <c r="D253" s="233">
        <f t="shared" si="3"/>
        <v>129.95</v>
      </c>
    </row>
    <row r="254" ht="20.1" customHeight="1" spans="1:4">
      <c r="A254" s="252" t="s">
        <v>300</v>
      </c>
      <c r="B254" s="247">
        <v>342</v>
      </c>
      <c r="C254" s="236">
        <v>335.09</v>
      </c>
      <c r="D254" s="233">
        <f t="shared" si="3"/>
        <v>102.06</v>
      </c>
    </row>
    <row r="255" ht="20.1" customHeight="1" spans="1:4">
      <c r="A255" s="238" t="s">
        <v>387</v>
      </c>
      <c r="B255" s="247">
        <v>30</v>
      </c>
      <c r="C255" s="236"/>
      <c r="D255" s="233"/>
    </row>
    <row r="256" ht="20.1" customHeight="1" spans="1:4">
      <c r="A256" s="238" t="s">
        <v>160</v>
      </c>
      <c r="B256" s="247">
        <v>128</v>
      </c>
      <c r="C256" s="236"/>
      <c r="D256" s="233"/>
    </row>
    <row r="257" ht="20.1" customHeight="1" spans="1:4">
      <c r="A257" s="252" t="s">
        <v>388</v>
      </c>
      <c r="B257" s="247">
        <v>134</v>
      </c>
      <c r="C257" s="236">
        <v>134</v>
      </c>
      <c r="D257" s="233">
        <f t="shared" si="3"/>
        <v>100</v>
      </c>
    </row>
    <row r="258" ht="20.1" customHeight="1" spans="1:4">
      <c r="A258" s="252" t="s">
        <v>389</v>
      </c>
      <c r="B258" s="245"/>
      <c r="C258" s="236">
        <v>200</v>
      </c>
      <c r="D258" s="233">
        <f t="shared" si="3"/>
        <v>0</v>
      </c>
    </row>
    <row r="259" ht="20.1" customHeight="1" spans="1:4">
      <c r="A259" s="244" t="s">
        <v>390</v>
      </c>
      <c r="B259" s="247">
        <v>239</v>
      </c>
      <c r="C259" s="236">
        <v>28.52</v>
      </c>
      <c r="D259" s="233">
        <f t="shared" si="3"/>
        <v>838.01</v>
      </c>
    </row>
    <row r="260" ht="20.1" customHeight="1" spans="1:4">
      <c r="A260" s="252" t="s">
        <v>391</v>
      </c>
      <c r="B260" s="247">
        <v>907</v>
      </c>
      <c r="C260" s="236">
        <v>563.43</v>
      </c>
      <c r="D260" s="233">
        <f t="shared" si="3"/>
        <v>160.98</v>
      </c>
    </row>
    <row r="261" ht="20.1" customHeight="1" spans="1:4">
      <c r="A261" s="244" t="s">
        <v>392</v>
      </c>
      <c r="B261" s="245"/>
      <c r="C261" s="236">
        <v>70</v>
      </c>
      <c r="D261" s="233">
        <f t="shared" si="3"/>
        <v>0</v>
      </c>
    </row>
    <row r="262" ht="20.1" customHeight="1" spans="1:4">
      <c r="A262" s="252" t="s">
        <v>300</v>
      </c>
      <c r="B262" s="247">
        <v>217</v>
      </c>
      <c r="C262" s="236">
        <v>249.12</v>
      </c>
      <c r="D262" s="233">
        <f t="shared" si="3"/>
        <v>87.11</v>
      </c>
    </row>
    <row r="263" ht="20.1" customHeight="1" spans="1:4">
      <c r="A263" s="252" t="s">
        <v>393</v>
      </c>
      <c r="B263" s="247">
        <v>50</v>
      </c>
      <c r="C263" s="236"/>
      <c r="D263" s="233"/>
    </row>
    <row r="264" ht="20.1" customHeight="1" spans="1:4">
      <c r="A264" s="252" t="s">
        <v>394</v>
      </c>
      <c r="B264" s="247">
        <v>100</v>
      </c>
      <c r="C264" s="236">
        <v>100</v>
      </c>
      <c r="D264" s="233">
        <f t="shared" si="3"/>
        <v>100</v>
      </c>
    </row>
    <row r="265" ht="20.1" customHeight="1" spans="1:4">
      <c r="A265" s="252" t="s">
        <v>300</v>
      </c>
      <c r="B265" s="245">
        <v>6</v>
      </c>
      <c r="C265" s="236">
        <v>5.62</v>
      </c>
      <c r="D265" s="233">
        <f t="shared" si="3"/>
        <v>106.76</v>
      </c>
    </row>
    <row r="266" ht="20.1" customHeight="1" spans="1:4">
      <c r="A266" s="252" t="s">
        <v>395</v>
      </c>
      <c r="B266" s="245">
        <v>1</v>
      </c>
      <c r="C266" s="236">
        <v>1</v>
      </c>
      <c r="D266" s="233">
        <f t="shared" si="3"/>
        <v>100</v>
      </c>
    </row>
    <row r="267" ht="20.1" customHeight="1" spans="1:4">
      <c r="A267" s="238" t="s">
        <v>396</v>
      </c>
      <c r="B267" s="247">
        <v>70</v>
      </c>
      <c r="C267" s="236"/>
      <c r="D267" s="233"/>
    </row>
    <row r="268" ht="20.1" customHeight="1" spans="1:4">
      <c r="A268" s="252" t="s">
        <v>397</v>
      </c>
      <c r="B268" s="247">
        <v>107</v>
      </c>
      <c r="C268" s="236">
        <v>107</v>
      </c>
      <c r="D268" s="233">
        <f t="shared" si="3"/>
        <v>100</v>
      </c>
    </row>
    <row r="269" ht="20.1" customHeight="1" spans="1:4">
      <c r="A269" s="254" t="s">
        <v>398</v>
      </c>
      <c r="B269" s="235">
        <f>B270</f>
        <v>6429</v>
      </c>
      <c r="C269" s="240">
        <f>C270</f>
        <v>4717</v>
      </c>
      <c r="D269" s="233">
        <f t="shared" si="3"/>
        <v>136.29</v>
      </c>
    </row>
    <row r="270" ht="20.1" customHeight="1" spans="1:4">
      <c r="A270" s="254" t="s">
        <v>399</v>
      </c>
      <c r="B270" s="247">
        <v>6429</v>
      </c>
      <c r="C270" s="236">
        <v>4717</v>
      </c>
      <c r="D270" s="233">
        <f t="shared" si="3"/>
        <v>136.29</v>
      </c>
    </row>
    <row r="271" ht="20.1" customHeight="1" spans="1:4">
      <c r="A271" s="254" t="s">
        <v>400</v>
      </c>
      <c r="B271" s="235">
        <f>B273+B272</f>
        <v>3126</v>
      </c>
      <c r="C271" s="240">
        <f>C273</f>
        <v>146</v>
      </c>
      <c r="D271" s="233">
        <f t="shared" si="3"/>
        <v>2141.1</v>
      </c>
    </row>
    <row r="272" ht="20.1" customHeight="1" spans="1:4">
      <c r="A272" s="251" t="s">
        <v>401</v>
      </c>
      <c r="B272" s="235">
        <v>3000</v>
      </c>
      <c r="C272" s="240"/>
      <c r="D272" s="233"/>
    </row>
    <row r="273" ht="20.1" customHeight="1" spans="1:4">
      <c r="A273" s="252" t="s">
        <v>402</v>
      </c>
      <c r="B273" s="247">
        <v>126</v>
      </c>
      <c r="C273" s="236">
        <v>146</v>
      </c>
      <c r="D273" s="233">
        <f t="shared" ref="D273:D283" si="4">B273/C273*100</f>
        <v>86.3</v>
      </c>
    </row>
    <row r="274" ht="20.1" customHeight="1" spans="1:4">
      <c r="A274" s="28" t="s">
        <v>403</v>
      </c>
      <c r="B274" s="235">
        <f>B275</f>
        <v>0</v>
      </c>
      <c r="C274" s="240">
        <f>C275</f>
        <v>1061</v>
      </c>
      <c r="D274" s="233">
        <f t="shared" si="4"/>
        <v>0</v>
      </c>
    </row>
    <row r="275" ht="20.1" customHeight="1" spans="1:4">
      <c r="A275" s="252" t="s">
        <v>404</v>
      </c>
      <c r="B275" s="245"/>
      <c r="C275" s="236">
        <v>1061</v>
      </c>
      <c r="D275" s="233">
        <f t="shared" si="4"/>
        <v>0</v>
      </c>
    </row>
    <row r="276" ht="20.1" customHeight="1" spans="1:4">
      <c r="A276" s="28" t="s">
        <v>405</v>
      </c>
      <c r="B276" s="235"/>
      <c r="C276" s="240"/>
      <c r="D276" s="233"/>
    </row>
    <row r="277" ht="20.1" customHeight="1" spans="1:4">
      <c r="A277" s="239" t="s">
        <v>406</v>
      </c>
      <c r="B277" s="235"/>
      <c r="C277" s="240"/>
      <c r="D277" s="233"/>
    </row>
    <row r="278" ht="20.1" customHeight="1" spans="1:4">
      <c r="A278" s="28" t="s">
        <v>133</v>
      </c>
      <c r="B278" s="235">
        <f>B279+B280</f>
        <v>12752</v>
      </c>
      <c r="C278" s="240">
        <f>C279</f>
        <v>7407</v>
      </c>
      <c r="D278" s="233">
        <f t="shared" si="4"/>
        <v>172.16</v>
      </c>
    </row>
    <row r="279" ht="20.1" customHeight="1" spans="1:4">
      <c r="A279" s="239" t="s">
        <v>407</v>
      </c>
      <c r="B279" s="247">
        <v>8497</v>
      </c>
      <c r="C279" s="236">
        <v>7407</v>
      </c>
      <c r="D279" s="233">
        <f t="shared" si="4"/>
        <v>114.72</v>
      </c>
    </row>
    <row r="280" spans="1:4">
      <c r="A280" s="238" t="s">
        <v>408</v>
      </c>
      <c r="B280" s="247">
        <v>4255</v>
      </c>
      <c r="C280" s="255"/>
      <c r="D280" s="256"/>
    </row>
    <row r="281" spans="1:6">
      <c r="A281" s="257" t="s">
        <v>135</v>
      </c>
      <c r="B281" s="245">
        <v>232276</v>
      </c>
      <c r="C281" s="236">
        <v>193892.93</v>
      </c>
      <c r="D281" s="233">
        <f t="shared" si="4"/>
        <v>119.8</v>
      </c>
      <c r="F281" s="258"/>
    </row>
    <row r="282" spans="1:4">
      <c r="A282" s="259" t="s">
        <v>136</v>
      </c>
      <c r="B282" s="260">
        <v>32080</v>
      </c>
      <c r="C282" s="261"/>
      <c r="D282" s="256"/>
    </row>
    <row r="283" spans="1:4">
      <c r="A283" s="259" t="s">
        <v>137</v>
      </c>
      <c r="B283" s="236">
        <f>8436+B295</f>
        <v>38617</v>
      </c>
      <c r="C283" s="236">
        <v>8436</v>
      </c>
      <c r="D283" s="233">
        <f t="shared" si="4"/>
        <v>457.76</v>
      </c>
    </row>
    <row r="284" spans="1:4">
      <c r="A284" s="262" t="s">
        <v>138</v>
      </c>
      <c r="B284" s="236"/>
      <c r="C284" s="236"/>
      <c r="D284" s="256"/>
    </row>
    <row r="285" spans="1:4">
      <c r="A285" s="262" t="s">
        <v>409</v>
      </c>
      <c r="B285" s="236"/>
      <c r="C285" s="236"/>
      <c r="D285" s="256"/>
    </row>
    <row r="286" spans="1:4">
      <c r="A286" s="263" t="s">
        <v>410</v>
      </c>
      <c r="B286" s="236"/>
      <c r="C286" s="236"/>
      <c r="D286" s="256"/>
    </row>
    <row r="287" spans="1:4">
      <c r="A287" s="263" t="s">
        <v>411</v>
      </c>
      <c r="B287" s="236"/>
      <c r="C287" s="236"/>
      <c r="D287" s="256"/>
    </row>
    <row r="288" spans="1:4">
      <c r="A288" s="262" t="s">
        <v>142</v>
      </c>
      <c r="B288" s="236">
        <v>8436</v>
      </c>
      <c r="C288" s="236">
        <v>8436</v>
      </c>
      <c r="D288" s="233">
        <f t="shared" ref="D288" si="5">B288/C288*100</f>
        <v>100</v>
      </c>
    </row>
    <row r="289" spans="1:4">
      <c r="A289" s="264" t="s">
        <v>143</v>
      </c>
      <c r="B289" s="260"/>
      <c r="C289" s="261"/>
      <c r="D289" s="264"/>
    </row>
    <row r="290" spans="1:4">
      <c r="A290" s="263" t="s">
        <v>144</v>
      </c>
      <c r="B290" s="260"/>
      <c r="C290" s="261"/>
      <c r="D290" s="264"/>
    </row>
    <row r="291" spans="1:4">
      <c r="A291" s="262" t="s">
        <v>145</v>
      </c>
      <c r="B291" s="260"/>
      <c r="C291" s="261"/>
      <c r="D291" s="264"/>
    </row>
    <row r="292" spans="1:4">
      <c r="A292" s="265" t="s">
        <v>146</v>
      </c>
      <c r="B292" s="260"/>
      <c r="C292" s="261"/>
      <c r="D292" s="264"/>
    </row>
    <row r="293" spans="1:4">
      <c r="A293" s="265" t="s">
        <v>147</v>
      </c>
      <c r="B293" s="260"/>
      <c r="C293" s="261"/>
      <c r="D293" s="264"/>
    </row>
    <row r="294" spans="1:4">
      <c r="A294" s="265" t="s">
        <v>148</v>
      </c>
      <c r="B294" s="260"/>
      <c r="C294" s="261"/>
      <c r="D294" s="264"/>
    </row>
    <row r="295" spans="1:4">
      <c r="A295" s="265" t="s">
        <v>149</v>
      </c>
      <c r="B295" s="236">
        <v>30181</v>
      </c>
      <c r="C295" s="261"/>
      <c r="D295" s="264"/>
    </row>
    <row r="296" spans="1:5">
      <c r="A296" s="29" t="s">
        <v>150</v>
      </c>
      <c r="B296" s="260"/>
      <c r="C296" s="261"/>
      <c r="D296" s="264"/>
      <c r="E296" s="239"/>
    </row>
    <row r="297" spans="1:4">
      <c r="A297" s="257" t="s">
        <v>151</v>
      </c>
      <c r="B297" s="260">
        <f>B281+B283+B282</f>
        <v>302973</v>
      </c>
      <c r="C297" s="261">
        <f>C281+C283</f>
        <v>202328.93</v>
      </c>
      <c r="D297" s="233">
        <f t="shared" ref="D297" si="6">B297/C297*100</f>
        <v>149.74</v>
      </c>
    </row>
    <row r="299" ht="80.45" customHeight="1" spans="1:4">
      <c r="A299" s="266" t="s">
        <v>412</v>
      </c>
      <c r="B299" s="266"/>
      <c r="C299" s="266"/>
      <c r="D299" s="266"/>
    </row>
  </sheetData>
  <mergeCells count="2">
    <mergeCell ref="A2:D2"/>
    <mergeCell ref="A299:D299"/>
  </mergeCells>
  <pageMargins left="0.708661417322835" right="0.708661417322835" top="0.748031496062992" bottom="0.748031496062992" header="0.31496062992126" footer="0.31496062992126"/>
  <pageSetup paperSize="9" scale="97"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6"/>
  <sheetViews>
    <sheetView workbookViewId="0">
      <selection activeCell="L19" sqref="L19"/>
    </sheetView>
  </sheetViews>
  <sheetFormatPr defaultColWidth="9" defaultRowHeight="11.25"/>
  <cols>
    <col min="1" max="1" width="37.625" style="212" customWidth="1"/>
    <col min="2" max="2" width="11.125" style="212" customWidth="1"/>
    <col min="3" max="3" width="14.875" style="212" customWidth="1"/>
    <col min="4" max="4" width="15.5" style="212" customWidth="1"/>
    <col min="5" max="5" width="20.75" style="212" customWidth="1"/>
    <col min="6" max="246" width="9" style="212"/>
    <col min="247" max="247" width="20.125" style="212" customWidth="1"/>
    <col min="248" max="248" width="9.625" style="212" customWidth="1"/>
    <col min="249" max="249" width="8.625" style="212" customWidth="1"/>
    <col min="250" max="250" width="8.875" style="212" customWidth="1"/>
    <col min="251" max="253" width="7.625" style="212" customWidth="1"/>
    <col min="254" max="254" width="8.125" style="212" customWidth="1"/>
    <col min="255" max="255" width="7.625" style="212" customWidth="1"/>
    <col min="256" max="256" width="9" style="212" customWidth="1"/>
    <col min="257" max="502" width="9" style="212"/>
    <col min="503" max="503" width="20.125" style="212" customWidth="1"/>
    <col min="504" max="504" width="9.625" style="212" customWidth="1"/>
    <col min="505" max="505" width="8.625" style="212" customWidth="1"/>
    <col min="506" max="506" width="8.875" style="212" customWidth="1"/>
    <col min="507" max="509" width="7.625" style="212" customWidth="1"/>
    <col min="510" max="510" width="8.125" style="212" customWidth="1"/>
    <col min="511" max="511" width="7.625" style="212" customWidth="1"/>
    <col min="512" max="512" width="9" style="212" customWidth="1"/>
    <col min="513" max="758" width="9" style="212"/>
    <col min="759" max="759" width="20.125" style="212" customWidth="1"/>
    <col min="760" max="760" width="9.625" style="212" customWidth="1"/>
    <col min="761" max="761" width="8.625" style="212" customWidth="1"/>
    <col min="762" max="762" width="8.875" style="212" customWidth="1"/>
    <col min="763" max="765" width="7.625" style="212" customWidth="1"/>
    <col min="766" max="766" width="8.125" style="212" customWidth="1"/>
    <col min="767" max="767" width="7.625" style="212" customWidth="1"/>
    <col min="768" max="768" width="9" style="212" customWidth="1"/>
    <col min="769" max="1014" width="9" style="212"/>
    <col min="1015" max="1015" width="20.125" style="212" customWidth="1"/>
    <col min="1016" max="1016" width="9.625" style="212" customWidth="1"/>
    <col min="1017" max="1017" width="8.625" style="212" customWidth="1"/>
    <col min="1018" max="1018" width="8.875" style="212" customWidth="1"/>
    <col min="1019" max="1021" width="7.625" style="212" customWidth="1"/>
    <col min="1022" max="1022" width="8.125" style="212" customWidth="1"/>
    <col min="1023" max="1023" width="7.625" style="212" customWidth="1"/>
    <col min="1024" max="1024" width="9" style="212" customWidth="1"/>
    <col min="1025" max="1270" width="9" style="212"/>
    <col min="1271" max="1271" width="20.125" style="212" customWidth="1"/>
    <col min="1272" max="1272" width="9.625" style="212" customWidth="1"/>
    <col min="1273" max="1273" width="8.625" style="212" customWidth="1"/>
    <col min="1274" max="1274" width="8.875" style="212" customWidth="1"/>
    <col min="1275" max="1277" width="7.625" style="212" customWidth="1"/>
    <col min="1278" max="1278" width="8.125" style="212" customWidth="1"/>
    <col min="1279" max="1279" width="7.625" style="212" customWidth="1"/>
    <col min="1280" max="1280" width="9" style="212" customWidth="1"/>
    <col min="1281" max="1526" width="9" style="212"/>
    <col min="1527" max="1527" width="20.125" style="212" customWidth="1"/>
    <col min="1528" max="1528" width="9.625" style="212" customWidth="1"/>
    <col min="1529" max="1529" width="8.625" style="212" customWidth="1"/>
    <col min="1530" max="1530" width="8.875" style="212" customWidth="1"/>
    <col min="1531" max="1533" width="7.625" style="212" customWidth="1"/>
    <col min="1534" max="1534" width="8.125" style="212" customWidth="1"/>
    <col min="1535" max="1535" width="7.625" style="212" customWidth="1"/>
    <col min="1536" max="1536" width="9" style="212" customWidth="1"/>
    <col min="1537" max="1782" width="9" style="212"/>
    <col min="1783" max="1783" width="20.125" style="212" customWidth="1"/>
    <col min="1784" max="1784" width="9.625" style="212" customWidth="1"/>
    <col min="1785" max="1785" width="8.625" style="212" customWidth="1"/>
    <col min="1786" max="1786" width="8.875" style="212" customWidth="1"/>
    <col min="1787" max="1789" width="7.625" style="212" customWidth="1"/>
    <col min="1790" max="1790" width="8.125" style="212" customWidth="1"/>
    <col min="1791" max="1791" width="7.625" style="212" customWidth="1"/>
    <col min="1792" max="1792" width="9" style="212" customWidth="1"/>
    <col min="1793" max="2038" width="9" style="212"/>
    <col min="2039" max="2039" width="20.125" style="212" customWidth="1"/>
    <col min="2040" max="2040" width="9.625" style="212" customWidth="1"/>
    <col min="2041" max="2041" width="8.625" style="212" customWidth="1"/>
    <col min="2042" max="2042" width="8.875" style="212" customWidth="1"/>
    <col min="2043" max="2045" width="7.625" style="212" customWidth="1"/>
    <col min="2046" max="2046" width="8.125" style="212" customWidth="1"/>
    <col min="2047" max="2047" width="7.625" style="212" customWidth="1"/>
    <col min="2048" max="2048" width="9" style="212" customWidth="1"/>
    <col min="2049" max="2294" width="9" style="212"/>
    <col min="2295" max="2295" width="20.125" style="212" customWidth="1"/>
    <col min="2296" max="2296" width="9.625" style="212" customWidth="1"/>
    <col min="2297" max="2297" width="8.625" style="212" customWidth="1"/>
    <col min="2298" max="2298" width="8.875" style="212" customWidth="1"/>
    <col min="2299" max="2301" width="7.625" style="212" customWidth="1"/>
    <col min="2302" max="2302" width="8.125" style="212" customWidth="1"/>
    <col min="2303" max="2303" width="7.625" style="212" customWidth="1"/>
    <col min="2304" max="2304" width="9" style="212" customWidth="1"/>
    <col min="2305" max="2550" width="9" style="212"/>
    <col min="2551" max="2551" width="20.125" style="212" customWidth="1"/>
    <col min="2552" max="2552" width="9.625" style="212" customWidth="1"/>
    <col min="2553" max="2553" width="8.625" style="212" customWidth="1"/>
    <col min="2554" max="2554" width="8.875" style="212" customWidth="1"/>
    <col min="2555" max="2557" width="7.625" style="212" customWidth="1"/>
    <col min="2558" max="2558" width="8.125" style="212" customWidth="1"/>
    <col min="2559" max="2559" width="7.625" style="212" customWidth="1"/>
    <col min="2560" max="2560" width="9" style="212" customWidth="1"/>
    <col min="2561" max="2806" width="9" style="212"/>
    <col min="2807" max="2807" width="20.125" style="212" customWidth="1"/>
    <col min="2808" max="2808" width="9.625" style="212" customWidth="1"/>
    <col min="2809" max="2809" width="8.625" style="212" customWidth="1"/>
    <col min="2810" max="2810" width="8.875" style="212" customWidth="1"/>
    <col min="2811" max="2813" width="7.625" style="212" customWidth="1"/>
    <col min="2814" max="2814" width="8.125" style="212" customWidth="1"/>
    <col min="2815" max="2815" width="7.625" style="212" customWidth="1"/>
    <col min="2816" max="2816" width="9" style="212" customWidth="1"/>
    <col min="2817" max="3062" width="9" style="212"/>
    <col min="3063" max="3063" width="20.125" style="212" customWidth="1"/>
    <col min="3064" max="3064" width="9.625" style="212" customWidth="1"/>
    <col min="3065" max="3065" width="8.625" style="212" customWidth="1"/>
    <col min="3066" max="3066" width="8.875" style="212" customWidth="1"/>
    <col min="3067" max="3069" width="7.625" style="212" customWidth="1"/>
    <col min="3070" max="3070" width="8.125" style="212" customWidth="1"/>
    <col min="3071" max="3071" width="7.625" style="212" customWidth="1"/>
    <col min="3072" max="3072" width="9" style="212" customWidth="1"/>
    <col min="3073" max="3318" width="9" style="212"/>
    <col min="3319" max="3319" width="20.125" style="212" customWidth="1"/>
    <col min="3320" max="3320" width="9.625" style="212" customWidth="1"/>
    <col min="3321" max="3321" width="8.625" style="212" customWidth="1"/>
    <col min="3322" max="3322" width="8.875" style="212" customWidth="1"/>
    <col min="3323" max="3325" width="7.625" style="212" customWidth="1"/>
    <col min="3326" max="3326" width="8.125" style="212" customWidth="1"/>
    <col min="3327" max="3327" width="7.625" style="212" customWidth="1"/>
    <col min="3328" max="3328" width="9" style="212" customWidth="1"/>
    <col min="3329" max="3574" width="9" style="212"/>
    <col min="3575" max="3575" width="20.125" style="212" customWidth="1"/>
    <col min="3576" max="3576" width="9.625" style="212" customWidth="1"/>
    <col min="3577" max="3577" width="8.625" style="212" customWidth="1"/>
    <col min="3578" max="3578" width="8.875" style="212" customWidth="1"/>
    <col min="3579" max="3581" width="7.625" style="212" customWidth="1"/>
    <col min="3582" max="3582" width="8.125" style="212" customWidth="1"/>
    <col min="3583" max="3583" width="7.625" style="212" customWidth="1"/>
    <col min="3584" max="3584" width="9" style="212" customWidth="1"/>
    <col min="3585" max="3830" width="9" style="212"/>
    <col min="3831" max="3831" width="20.125" style="212" customWidth="1"/>
    <col min="3832" max="3832" width="9.625" style="212" customWidth="1"/>
    <col min="3833" max="3833" width="8.625" style="212" customWidth="1"/>
    <col min="3834" max="3834" width="8.875" style="212" customWidth="1"/>
    <col min="3835" max="3837" width="7.625" style="212" customWidth="1"/>
    <col min="3838" max="3838" width="8.125" style="212" customWidth="1"/>
    <col min="3839" max="3839" width="7.625" style="212" customWidth="1"/>
    <col min="3840" max="3840" width="9" style="212" customWidth="1"/>
    <col min="3841" max="4086" width="9" style="212"/>
    <col min="4087" max="4087" width="20.125" style="212" customWidth="1"/>
    <col min="4088" max="4088" width="9.625" style="212" customWidth="1"/>
    <col min="4089" max="4089" width="8.625" style="212" customWidth="1"/>
    <col min="4090" max="4090" width="8.875" style="212" customWidth="1"/>
    <col min="4091" max="4093" width="7.625" style="212" customWidth="1"/>
    <col min="4094" max="4094" width="8.125" style="212" customWidth="1"/>
    <col min="4095" max="4095" width="7.625" style="212" customWidth="1"/>
    <col min="4096" max="4096" width="9" style="212" customWidth="1"/>
    <col min="4097" max="4342" width="9" style="212"/>
    <col min="4343" max="4343" width="20.125" style="212" customWidth="1"/>
    <col min="4344" max="4344" width="9.625" style="212" customWidth="1"/>
    <col min="4345" max="4345" width="8.625" style="212" customWidth="1"/>
    <col min="4346" max="4346" width="8.875" style="212" customWidth="1"/>
    <col min="4347" max="4349" width="7.625" style="212" customWidth="1"/>
    <col min="4350" max="4350" width="8.125" style="212" customWidth="1"/>
    <col min="4351" max="4351" width="7.625" style="212" customWidth="1"/>
    <col min="4352" max="4352" width="9" style="212" customWidth="1"/>
    <col min="4353" max="4598" width="9" style="212"/>
    <col min="4599" max="4599" width="20.125" style="212" customWidth="1"/>
    <col min="4600" max="4600" width="9.625" style="212" customWidth="1"/>
    <col min="4601" max="4601" width="8.625" style="212" customWidth="1"/>
    <col min="4602" max="4602" width="8.875" style="212" customWidth="1"/>
    <col min="4603" max="4605" width="7.625" style="212" customWidth="1"/>
    <col min="4606" max="4606" width="8.125" style="212" customWidth="1"/>
    <col min="4607" max="4607" width="7.625" style="212" customWidth="1"/>
    <col min="4608" max="4608" width="9" style="212" customWidth="1"/>
    <col min="4609" max="4854" width="9" style="212"/>
    <col min="4855" max="4855" width="20.125" style="212" customWidth="1"/>
    <col min="4856" max="4856" width="9.625" style="212" customWidth="1"/>
    <col min="4857" max="4857" width="8.625" style="212" customWidth="1"/>
    <col min="4858" max="4858" width="8.875" style="212" customWidth="1"/>
    <col min="4859" max="4861" width="7.625" style="212" customWidth="1"/>
    <col min="4862" max="4862" width="8.125" style="212" customWidth="1"/>
    <col min="4863" max="4863" width="7.625" style="212" customWidth="1"/>
    <col min="4864" max="4864" width="9" style="212" customWidth="1"/>
    <col min="4865" max="5110" width="9" style="212"/>
    <col min="5111" max="5111" width="20.125" style="212" customWidth="1"/>
    <col min="5112" max="5112" width="9.625" style="212" customWidth="1"/>
    <col min="5113" max="5113" width="8.625" style="212" customWidth="1"/>
    <col min="5114" max="5114" width="8.875" style="212" customWidth="1"/>
    <col min="5115" max="5117" width="7.625" style="212" customWidth="1"/>
    <col min="5118" max="5118" width="8.125" style="212" customWidth="1"/>
    <col min="5119" max="5119" width="7.625" style="212" customWidth="1"/>
    <col min="5120" max="5120" width="9" style="212" customWidth="1"/>
    <col min="5121" max="5366" width="9" style="212"/>
    <col min="5367" max="5367" width="20.125" style="212" customWidth="1"/>
    <col min="5368" max="5368" width="9.625" style="212" customWidth="1"/>
    <col min="5369" max="5369" width="8.625" style="212" customWidth="1"/>
    <col min="5370" max="5370" width="8.875" style="212" customWidth="1"/>
    <col min="5371" max="5373" width="7.625" style="212" customWidth="1"/>
    <col min="5374" max="5374" width="8.125" style="212" customWidth="1"/>
    <col min="5375" max="5375" width="7.625" style="212" customWidth="1"/>
    <col min="5376" max="5376" width="9" style="212" customWidth="1"/>
    <col min="5377" max="5622" width="9" style="212"/>
    <col min="5623" max="5623" width="20.125" style="212" customWidth="1"/>
    <col min="5624" max="5624" width="9.625" style="212" customWidth="1"/>
    <col min="5625" max="5625" width="8.625" style="212" customWidth="1"/>
    <col min="5626" max="5626" width="8.875" style="212" customWidth="1"/>
    <col min="5627" max="5629" width="7.625" style="212" customWidth="1"/>
    <col min="5630" max="5630" width="8.125" style="212" customWidth="1"/>
    <col min="5631" max="5631" width="7.625" style="212" customWidth="1"/>
    <col min="5632" max="5632" width="9" style="212" customWidth="1"/>
    <col min="5633" max="5878" width="9" style="212"/>
    <col min="5879" max="5879" width="20.125" style="212" customWidth="1"/>
    <col min="5880" max="5880" width="9.625" style="212" customWidth="1"/>
    <col min="5881" max="5881" width="8.625" style="212" customWidth="1"/>
    <col min="5882" max="5882" width="8.875" style="212" customWidth="1"/>
    <col min="5883" max="5885" width="7.625" style="212" customWidth="1"/>
    <col min="5886" max="5886" width="8.125" style="212" customWidth="1"/>
    <col min="5887" max="5887" width="7.625" style="212" customWidth="1"/>
    <col min="5888" max="5888" width="9" style="212" customWidth="1"/>
    <col min="5889" max="6134" width="9" style="212"/>
    <col min="6135" max="6135" width="20.125" style="212" customWidth="1"/>
    <col min="6136" max="6136" width="9.625" style="212" customWidth="1"/>
    <col min="6137" max="6137" width="8.625" style="212" customWidth="1"/>
    <col min="6138" max="6138" width="8.875" style="212" customWidth="1"/>
    <col min="6139" max="6141" width="7.625" style="212" customWidth="1"/>
    <col min="6142" max="6142" width="8.125" style="212" customWidth="1"/>
    <col min="6143" max="6143" width="7.625" style="212" customWidth="1"/>
    <col min="6144" max="6144" width="9" style="212" customWidth="1"/>
    <col min="6145" max="6390" width="9" style="212"/>
    <col min="6391" max="6391" width="20.125" style="212" customWidth="1"/>
    <col min="6392" max="6392" width="9.625" style="212" customWidth="1"/>
    <col min="6393" max="6393" width="8.625" style="212" customWidth="1"/>
    <col min="6394" max="6394" width="8.875" style="212" customWidth="1"/>
    <col min="6395" max="6397" width="7.625" style="212" customWidth="1"/>
    <col min="6398" max="6398" width="8.125" style="212" customWidth="1"/>
    <col min="6399" max="6399" width="7.625" style="212" customWidth="1"/>
    <col min="6400" max="6400" width="9" style="212" customWidth="1"/>
    <col min="6401" max="6646" width="9" style="212"/>
    <col min="6647" max="6647" width="20.125" style="212" customWidth="1"/>
    <col min="6648" max="6648" width="9.625" style="212" customWidth="1"/>
    <col min="6649" max="6649" width="8.625" style="212" customWidth="1"/>
    <col min="6650" max="6650" width="8.875" style="212" customWidth="1"/>
    <col min="6651" max="6653" width="7.625" style="212" customWidth="1"/>
    <col min="6654" max="6654" width="8.125" style="212" customWidth="1"/>
    <col min="6655" max="6655" width="7.625" style="212" customWidth="1"/>
    <col min="6656" max="6656" width="9" style="212" customWidth="1"/>
    <col min="6657" max="6902" width="9" style="212"/>
    <col min="6903" max="6903" width="20.125" style="212" customWidth="1"/>
    <col min="6904" max="6904" width="9.625" style="212" customWidth="1"/>
    <col min="6905" max="6905" width="8.625" style="212" customWidth="1"/>
    <col min="6906" max="6906" width="8.875" style="212" customWidth="1"/>
    <col min="6907" max="6909" width="7.625" style="212" customWidth="1"/>
    <col min="6910" max="6910" width="8.125" style="212" customWidth="1"/>
    <col min="6911" max="6911" width="7.625" style="212" customWidth="1"/>
    <col min="6912" max="6912" width="9" style="212" customWidth="1"/>
    <col min="6913" max="7158" width="9" style="212"/>
    <col min="7159" max="7159" width="20.125" style="212" customWidth="1"/>
    <col min="7160" max="7160" width="9.625" style="212" customWidth="1"/>
    <col min="7161" max="7161" width="8.625" style="212" customWidth="1"/>
    <col min="7162" max="7162" width="8.875" style="212" customWidth="1"/>
    <col min="7163" max="7165" width="7.625" style="212" customWidth="1"/>
    <col min="7166" max="7166" width="8.125" style="212" customWidth="1"/>
    <col min="7167" max="7167" width="7.625" style="212" customWidth="1"/>
    <col min="7168" max="7168" width="9" style="212" customWidth="1"/>
    <col min="7169" max="7414" width="9" style="212"/>
    <col min="7415" max="7415" width="20.125" style="212" customWidth="1"/>
    <col min="7416" max="7416" width="9.625" style="212" customWidth="1"/>
    <col min="7417" max="7417" width="8.625" style="212" customWidth="1"/>
    <col min="7418" max="7418" width="8.875" style="212" customWidth="1"/>
    <col min="7419" max="7421" width="7.625" style="212" customWidth="1"/>
    <col min="7422" max="7422" width="8.125" style="212" customWidth="1"/>
    <col min="7423" max="7423" width="7.625" style="212" customWidth="1"/>
    <col min="7424" max="7424" width="9" style="212" customWidth="1"/>
    <col min="7425" max="7670" width="9" style="212"/>
    <col min="7671" max="7671" width="20.125" style="212" customWidth="1"/>
    <col min="7672" max="7672" width="9.625" style="212" customWidth="1"/>
    <col min="7673" max="7673" width="8.625" style="212" customWidth="1"/>
    <col min="7674" max="7674" width="8.875" style="212" customWidth="1"/>
    <col min="7675" max="7677" width="7.625" style="212" customWidth="1"/>
    <col min="7678" max="7678" width="8.125" style="212" customWidth="1"/>
    <col min="7679" max="7679" width="7.625" style="212" customWidth="1"/>
    <col min="7680" max="7680" width="9" style="212" customWidth="1"/>
    <col min="7681" max="7926" width="9" style="212"/>
    <col min="7927" max="7927" width="20.125" style="212" customWidth="1"/>
    <col min="7928" max="7928" width="9.625" style="212" customWidth="1"/>
    <col min="7929" max="7929" width="8.625" style="212" customWidth="1"/>
    <col min="7930" max="7930" width="8.875" style="212" customWidth="1"/>
    <col min="7931" max="7933" width="7.625" style="212" customWidth="1"/>
    <col min="7934" max="7934" width="8.125" style="212" customWidth="1"/>
    <col min="7935" max="7935" width="7.625" style="212" customWidth="1"/>
    <col min="7936" max="7936" width="9" style="212" customWidth="1"/>
    <col min="7937" max="8182" width="9" style="212"/>
    <col min="8183" max="8183" width="20.125" style="212" customWidth="1"/>
    <col min="8184" max="8184" width="9.625" style="212" customWidth="1"/>
    <col min="8185" max="8185" width="8.625" style="212" customWidth="1"/>
    <col min="8186" max="8186" width="8.875" style="212" customWidth="1"/>
    <col min="8187" max="8189" width="7.625" style="212" customWidth="1"/>
    <col min="8190" max="8190" width="8.125" style="212" customWidth="1"/>
    <col min="8191" max="8191" width="7.625" style="212" customWidth="1"/>
    <col min="8192" max="8192" width="9" style="212" customWidth="1"/>
    <col min="8193" max="8438" width="9" style="212"/>
    <col min="8439" max="8439" width="20.125" style="212" customWidth="1"/>
    <col min="8440" max="8440" width="9.625" style="212" customWidth="1"/>
    <col min="8441" max="8441" width="8.625" style="212" customWidth="1"/>
    <col min="8442" max="8442" width="8.875" style="212" customWidth="1"/>
    <col min="8443" max="8445" width="7.625" style="212" customWidth="1"/>
    <col min="8446" max="8446" width="8.125" style="212" customWidth="1"/>
    <col min="8447" max="8447" width="7.625" style="212" customWidth="1"/>
    <col min="8448" max="8448" width="9" style="212" customWidth="1"/>
    <col min="8449" max="8694" width="9" style="212"/>
    <col min="8695" max="8695" width="20.125" style="212" customWidth="1"/>
    <col min="8696" max="8696" width="9.625" style="212" customWidth="1"/>
    <col min="8697" max="8697" width="8.625" style="212" customWidth="1"/>
    <col min="8698" max="8698" width="8.875" style="212" customWidth="1"/>
    <col min="8699" max="8701" width="7.625" style="212" customWidth="1"/>
    <col min="8702" max="8702" width="8.125" style="212" customWidth="1"/>
    <col min="8703" max="8703" width="7.625" style="212" customWidth="1"/>
    <col min="8704" max="8704" width="9" style="212" customWidth="1"/>
    <col min="8705" max="8950" width="9" style="212"/>
    <col min="8951" max="8951" width="20.125" style="212" customWidth="1"/>
    <col min="8952" max="8952" width="9.625" style="212" customWidth="1"/>
    <col min="8953" max="8953" width="8.625" style="212" customWidth="1"/>
    <col min="8954" max="8954" width="8.875" style="212" customWidth="1"/>
    <col min="8955" max="8957" width="7.625" style="212" customWidth="1"/>
    <col min="8958" max="8958" width="8.125" style="212" customWidth="1"/>
    <col min="8959" max="8959" width="7.625" style="212" customWidth="1"/>
    <col min="8960" max="8960" width="9" style="212" customWidth="1"/>
    <col min="8961" max="9206" width="9" style="212"/>
    <col min="9207" max="9207" width="20.125" style="212" customWidth="1"/>
    <col min="9208" max="9208" width="9.625" style="212" customWidth="1"/>
    <col min="9209" max="9209" width="8.625" style="212" customWidth="1"/>
    <col min="9210" max="9210" width="8.875" style="212" customWidth="1"/>
    <col min="9211" max="9213" width="7.625" style="212" customWidth="1"/>
    <col min="9214" max="9214" width="8.125" style="212" customWidth="1"/>
    <col min="9215" max="9215" width="7.625" style="212" customWidth="1"/>
    <col min="9216" max="9216" width="9" style="212" customWidth="1"/>
    <col min="9217" max="9462" width="9" style="212"/>
    <col min="9463" max="9463" width="20.125" style="212" customWidth="1"/>
    <col min="9464" max="9464" width="9.625" style="212" customWidth="1"/>
    <col min="9465" max="9465" width="8.625" style="212" customWidth="1"/>
    <col min="9466" max="9466" width="8.875" style="212" customWidth="1"/>
    <col min="9467" max="9469" width="7.625" style="212" customWidth="1"/>
    <col min="9470" max="9470" width="8.125" style="212" customWidth="1"/>
    <col min="9471" max="9471" width="7.625" style="212" customWidth="1"/>
    <col min="9472" max="9472" width="9" style="212" customWidth="1"/>
    <col min="9473" max="9718" width="9" style="212"/>
    <col min="9719" max="9719" width="20.125" style="212" customWidth="1"/>
    <col min="9720" max="9720" width="9.625" style="212" customWidth="1"/>
    <col min="9721" max="9721" width="8.625" style="212" customWidth="1"/>
    <col min="9722" max="9722" width="8.875" style="212" customWidth="1"/>
    <col min="9723" max="9725" width="7.625" style="212" customWidth="1"/>
    <col min="9726" max="9726" width="8.125" style="212" customWidth="1"/>
    <col min="9727" max="9727" width="7.625" style="212" customWidth="1"/>
    <col min="9728" max="9728" width="9" style="212" customWidth="1"/>
    <col min="9729" max="9974" width="9" style="212"/>
    <col min="9975" max="9975" width="20.125" style="212" customWidth="1"/>
    <col min="9976" max="9976" width="9.625" style="212" customWidth="1"/>
    <col min="9977" max="9977" width="8.625" style="212" customWidth="1"/>
    <col min="9978" max="9978" width="8.875" style="212" customWidth="1"/>
    <col min="9979" max="9981" width="7.625" style="212" customWidth="1"/>
    <col min="9982" max="9982" width="8.125" style="212" customWidth="1"/>
    <col min="9983" max="9983" width="7.625" style="212" customWidth="1"/>
    <col min="9984" max="9984" width="9" style="212" customWidth="1"/>
    <col min="9985" max="10230" width="9" style="212"/>
    <col min="10231" max="10231" width="20.125" style="212" customWidth="1"/>
    <col min="10232" max="10232" width="9.625" style="212" customWidth="1"/>
    <col min="10233" max="10233" width="8.625" style="212" customWidth="1"/>
    <col min="10234" max="10234" width="8.875" style="212" customWidth="1"/>
    <col min="10235" max="10237" width="7.625" style="212" customWidth="1"/>
    <col min="10238" max="10238" width="8.125" style="212" customWidth="1"/>
    <col min="10239" max="10239" width="7.625" style="212" customWidth="1"/>
    <col min="10240" max="10240" width="9" style="212" customWidth="1"/>
    <col min="10241" max="10486" width="9" style="212"/>
    <col min="10487" max="10487" width="20.125" style="212" customWidth="1"/>
    <col min="10488" max="10488" width="9.625" style="212" customWidth="1"/>
    <col min="10489" max="10489" width="8.625" style="212" customWidth="1"/>
    <col min="10490" max="10490" width="8.875" style="212" customWidth="1"/>
    <col min="10491" max="10493" width="7.625" style="212" customWidth="1"/>
    <col min="10494" max="10494" width="8.125" style="212" customWidth="1"/>
    <col min="10495" max="10495" width="7.625" style="212" customWidth="1"/>
    <col min="10496" max="10496" width="9" style="212" customWidth="1"/>
    <col min="10497" max="10742" width="9" style="212"/>
    <col min="10743" max="10743" width="20.125" style="212" customWidth="1"/>
    <col min="10744" max="10744" width="9.625" style="212" customWidth="1"/>
    <col min="10745" max="10745" width="8.625" style="212" customWidth="1"/>
    <col min="10746" max="10746" width="8.875" style="212" customWidth="1"/>
    <col min="10747" max="10749" width="7.625" style="212" customWidth="1"/>
    <col min="10750" max="10750" width="8.125" style="212" customWidth="1"/>
    <col min="10751" max="10751" width="7.625" style="212" customWidth="1"/>
    <col min="10752" max="10752" width="9" style="212" customWidth="1"/>
    <col min="10753" max="10998" width="9" style="212"/>
    <col min="10999" max="10999" width="20.125" style="212" customWidth="1"/>
    <col min="11000" max="11000" width="9.625" style="212" customWidth="1"/>
    <col min="11001" max="11001" width="8.625" style="212" customWidth="1"/>
    <col min="11002" max="11002" width="8.875" style="212" customWidth="1"/>
    <col min="11003" max="11005" width="7.625" style="212" customWidth="1"/>
    <col min="11006" max="11006" width="8.125" style="212" customWidth="1"/>
    <col min="11007" max="11007" width="7.625" style="212" customWidth="1"/>
    <col min="11008" max="11008" width="9" style="212" customWidth="1"/>
    <col min="11009" max="11254" width="9" style="212"/>
    <col min="11255" max="11255" width="20.125" style="212" customWidth="1"/>
    <col min="11256" max="11256" width="9.625" style="212" customWidth="1"/>
    <col min="11257" max="11257" width="8.625" style="212" customWidth="1"/>
    <col min="11258" max="11258" width="8.875" style="212" customWidth="1"/>
    <col min="11259" max="11261" width="7.625" style="212" customWidth="1"/>
    <col min="11262" max="11262" width="8.125" style="212" customWidth="1"/>
    <col min="11263" max="11263" width="7.625" style="212" customWidth="1"/>
    <col min="11264" max="11264" width="9" style="212" customWidth="1"/>
    <col min="11265" max="11510" width="9" style="212"/>
    <col min="11511" max="11511" width="20.125" style="212" customWidth="1"/>
    <col min="11512" max="11512" width="9.625" style="212" customWidth="1"/>
    <col min="11513" max="11513" width="8.625" style="212" customWidth="1"/>
    <col min="11514" max="11514" width="8.875" style="212" customWidth="1"/>
    <col min="11515" max="11517" width="7.625" style="212" customWidth="1"/>
    <col min="11518" max="11518" width="8.125" style="212" customWidth="1"/>
    <col min="11519" max="11519" width="7.625" style="212" customWidth="1"/>
    <col min="11520" max="11520" width="9" style="212" customWidth="1"/>
    <col min="11521" max="11766" width="9" style="212"/>
    <col min="11767" max="11767" width="20.125" style="212" customWidth="1"/>
    <col min="11768" max="11768" width="9.625" style="212" customWidth="1"/>
    <col min="11769" max="11769" width="8.625" style="212" customWidth="1"/>
    <col min="11770" max="11770" width="8.875" style="212" customWidth="1"/>
    <col min="11771" max="11773" width="7.625" style="212" customWidth="1"/>
    <col min="11774" max="11774" width="8.125" style="212" customWidth="1"/>
    <col min="11775" max="11775" width="7.625" style="212" customWidth="1"/>
    <col min="11776" max="11776" width="9" style="212" customWidth="1"/>
    <col min="11777" max="12022" width="9" style="212"/>
    <col min="12023" max="12023" width="20.125" style="212" customWidth="1"/>
    <col min="12024" max="12024" width="9.625" style="212" customWidth="1"/>
    <col min="12025" max="12025" width="8.625" style="212" customWidth="1"/>
    <col min="12026" max="12026" width="8.875" style="212" customWidth="1"/>
    <col min="12027" max="12029" width="7.625" style="212" customWidth="1"/>
    <col min="12030" max="12030" width="8.125" style="212" customWidth="1"/>
    <col min="12031" max="12031" width="7.625" style="212" customWidth="1"/>
    <col min="12032" max="12032" width="9" style="212" customWidth="1"/>
    <col min="12033" max="12278" width="9" style="212"/>
    <col min="12279" max="12279" width="20.125" style="212" customWidth="1"/>
    <col min="12280" max="12280" width="9.625" style="212" customWidth="1"/>
    <col min="12281" max="12281" width="8.625" style="212" customWidth="1"/>
    <col min="12282" max="12282" width="8.875" style="212" customWidth="1"/>
    <col min="12283" max="12285" width="7.625" style="212" customWidth="1"/>
    <col min="12286" max="12286" width="8.125" style="212" customWidth="1"/>
    <col min="12287" max="12287" width="7.625" style="212" customWidth="1"/>
    <col min="12288" max="12288" width="9" style="212" customWidth="1"/>
    <col min="12289" max="12534" width="9" style="212"/>
    <col min="12535" max="12535" width="20.125" style="212" customWidth="1"/>
    <col min="12536" max="12536" width="9.625" style="212" customWidth="1"/>
    <col min="12537" max="12537" width="8.625" style="212" customWidth="1"/>
    <col min="12538" max="12538" width="8.875" style="212" customWidth="1"/>
    <col min="12539" max="12541" width="7.625" style="212" customWidth="1"/>
    <col min="12542" max="12542" width="8.125" style="212" customWidth="1"/>
    <col min="12543" max="12543" width="7.625" style="212" customWidth="1"/>
    <col min="12544" max="12544" width="9" style="212" customWidth="1"/>
    <col min="12545" max="12790" width="9" style="212"/>
    <col min="12791" max="12791" width="20.125" style="212" customWidth="1"/>
    <col min="12792" max="12792" width="9.625" style="212" customWidth="1"/>
    <col min="12793" max="12793" width="8.625" style="212" customWidth="1"/>
    <col min="12794" max="12794" width="8.875" style="212" customWidth="1"/>
    <col min="12795" max="12797" width="7.625" style="212" customWidth="1"/>
    <col min="12798" max="12798" width="8.125" style="212" customWidth="1"/>
    <col min="12799" max="12799" width="7.625" style="212" customWidth="1"/>
    <col min="12800" max="12800" width="9" style="212" customWidth="1"/>
    <col min="12801" max="13046" width="9" style="212"/>
    <col min="13047" max="13047" width="20.125" style="212" customWidth="1"/>
    <col min="13048" max="13048" width="9.625" style="212" customWidth="1"/>
    <col min="13049" max="13049" width="8.625" style="212" customWidth="1"/>
    <col min="13050" max="13050" width="8.875" style="212" customWidth="1"/>
    <col min="13051" max="13053" width="7.625" style="212" customWidth="1"/>
    <col min="13054" max="13054" width="8.125" style="212" customWidth="1"/>
    <col min="13055" max="13055" width="7.625" style="212" customWidth="1"/>
    <col min="13056" max="13056" width="9" style="212" customWidth="1"/>
    <col min="13057" max="13302" width="9" style="212"/>
    <col min="13303" max="13303" width="20.125" style="212" customWidth="1"/>
    <col min="13304" max="13304" width="9.625" style="212" customWidth="1"/>
    <col min="13305" max="13305" width="8.625" style="212" customWidth="1"/>
    <col min="13306" max="13306" width="8.875" style="212" customWidth="1"/>
    <col min="13307" max="13309" width="7.625" style="212" customWidth="1"/>
    <col min="13310" max="13310" width="8.125" style="212" customWidth="1"/>
    <col min="13311" max="13311" width="7.625" style="212" customWidth="1"/>
    <col min="13312" max="13312" width="9" style="212" customWidth="1"/>
    <col min="13313" max="13558" width="9" style="212"/>
    <col min="13559" max="13559" width="20.125" style="212" customWidth="1"/>
    <col min="13560" max="13560" width="9.625" style="212" customWidth="1"/>
    <col min="13561" max="13561" width="8.625" style="212" customWidth="1"/>
    <col min="13562" max="13562" width="8.875" style="212" customWidth="1"/>
    <col min="13563" max="13565" width="7.625" style="212" customWidth="1"/>
    <col min="13566" max="13566" width="8.125" style="212" customWidth="1"/>
    <col min="13567" max="13567" width="7.625" style="212" customWidth="1"/>
    <col min="13568" max="13568" width="9" style="212" customWidth="1"/>
    <col min="13569" max="13814" width="9" style="212"/>
    <col min="13815" max="13815" width="20.125" style="212" customWidth="1"/>
    <col min="13816" max="13816" width="9.625" style="212" customWidth="1"/>
    <col min="13817" max="13817" width="8.625" style="212" customWidth="1"/>
    <col min="13818" max="13818" width="8.875" style="212" customWidth="1"/>
    <col min="13819" max="13821" width="7.625" style="212" customWidth="1"/>
    <col min="13822" max="13822" width="8.125" style="212" customWidth="1"/>
    <col min="13823" max="13823" width="7.625" style="212" customWidth="1"/>
    <col min="13824" max="13824" width="9" style="212" customWidth="1"/>
    <col min="13825" max="14070" width="9" style="212"/>
    <col min="14071" max="14071" width="20.125" style="212" customWidth="1"/>
    <col min="14072" max="14072" width="9.625" style="212" customWidth="1"/>
    <col min="14073" max="14073" width="8.625" style="212" customWidth="1"/>
    <col min="14074" max="14074" width="8.875" style="212" customWidth="1"/>
    <col min="14075" max="14077" width="7.625" style="212" customWidth="1"/>
    <col min="14078" max="14078" width="8.125" style="212" customWidth="1"/>
    <col min="14079" max="14079" width="7.625" style="212" customWidth="1"/>
    <col min="14080" max="14080" width="9" style="212" customWidth="1"/>
    <col min="14081" max="14326" width="9" style="212"/>
    <col min="14327" max="14327" width="20.125" style="212" customWidth="1"/>
    <col min="14328" max="14328" width="9.625" style="212" customWidth="1"/>
    <col min="14329" max="14329" width="8.625" style="212" customWidth="1"/>
    <col min="14330" max="14330" width="8.875" style="212" customWidth="1"/>
    <col min="14331" max="14333" width="7.625" style="212" customWidth="1"/>
    <col min="14334" max="14334" width="8.125" style="212" customWidth="1"/>
    <col min="14335" max="14335" width="7.625" style="212" customWidth="1"/>
    <col min="14336" max="14336" width="9" style="212" customWidth="1"/>
    <col min="14337" max="14582" width="9" style="212"/>
    <col min="14583" max="14583" width="20.125" style="212" customWidth="1"/>
    <col min="14584" max="14584" width="9.625" style="212" customWidth="1"/>
    <col min="14585" max="14585" width="8.625" style="212" customWidth="1"/>
    <col min="14586" max="14586" width="8.875" style="212" customWidth="1"/>
    <col min="14587" max="14589" width="7.625" style="212" customWidth="1"/>
    <col min="14590" max="14590" width="8.125" style="212" customWidth="1"/>
    <col min="14591" max="14591" width="7.625" style="212" customWidth="1"/>
    <col min="14592" max="14592" width="9" style="212" customWidth="1"/>
    <col min="14593" max="14838" width="9" style="212"/>
    <col min="14839" max="14839" width="20.125" style="212" customWidth="1"/>
    <col min="14840" max="14840" width="9.625" style="212" customWidth="1"/>
    <col min="14841" max="14841" width="8.625" style="212" customWidth="1"/>
    <col min="14842" max="14842" width="8.875" style="212" customWidth="1"/>
    <col min="14843" max="14845" width="7.625" style="212" customWidth="1"/>
    <col min="14846" max="14846" width="8.125" style="212" customWidth="1"/>
    <col min="14847" max="14847" width="7.625" style="212" customWidth="1"/>
    <col min="14848" max="14848" width="9" style="212" customWidth="1"/>
    <col min="14849" max="15094" width="9" style="212"/>
    <col min="15095" max="15095" width="20.125" style="212" customWidth="1"/>
    <col min="15096" max="15096" width="9.625" style="212" customWidth="1"/>
    <col min="15097" max="15097" width="8.625" style="212" customWidth="1"/>
    <col min="15098" max="15098" width="8.875" style="212" customWidth="1"/>
    <col min="15099" max="15101" width="7.625" style="212" customWidth="1"/>
    <col min="15102" max="15102" width="8.125" style="212" customWidth="1"/>
    <col min="15103" max="15103" width="7.625" style="212" customWidth="1"/>
    <col min="15104" max="15104" width="9" style="212" customWidth="1"/>
    <col min="15105" max="15350" width="9" style="212"/>
    <col min="15351" max="15351" width="20.125" style="212" customWidth="1"/>
    <col min="15352" max="15352" width="9.625" style="212" customWidth="1"/>
    <col min="15353" max="15353" width="8.625" style="212" customWidth="1"/>
    <col min="15354" max="15354" width="8.875" style="212" customWidth="1"/>
    <col min="15355" max="15357" width="7.625" style="212" customWidth="1"/>
    <col min="15358" max="15358" width="8.125" style="212" customWidth="1"/>
    <col min="15359" max="15359" width="7.625" style="212" customWidth="1"/>
    <col min="15360" max="15360" width="9" style="212" customWidth="1"/>
    <col min="15361" max="15606" width="9" style="212"/>
    <col min="15607" max="15607" width="20.125" style="212" customWidth="1"/>
    <col min="15608" max="15608" width="9.625" style="212" customWidth="1"/>
    <col min="15609" max="15609" width="8.625" style="212" customWidth="1"/>
    <col min="15610" max="15610" width="8.875" style="212" customWidth="1"/>
    <col min="15611" max="15613" width="7.625" style="212" customWidth="1"/>
    <col min="15614" max="15614" width="8.125" style="212" customWidth="1"/>
    <col min="15615" max="15615" width="7.625" style="212" customWidth="1"/>
    <col min="15616" max="15616" width="9" style="212" customWidth="1"/>
    <col min="15617" max="15862" width="9" style="212"/>
    <col min="15863" max="15863" width="20.125" style="212" customWidth="1"/>
    <col min="15864" max="15864" width="9.625" style="212" customWidth="1"/>
    <col min="15865" max="15865" width="8.625" style="212" customWidth="1"/>
    <col min="15866" max="15866" width="8.875" style="212" customWidth="1"/>
    <col min="15867" max="15869" width="7.625" style="212" customWidth="1"/>
    <col min="15870" max="15870" width="8.125" style="212" customWidth="1"/>
    <col min="15871" max="15871" width="7.625" style="212" customWidth="1"/>
    <col min="15872" max="15872" width="9" style="212" customWidth="1"/>
    <col min="15873" max="16118" width="9" style="212"/>
    <col min="16119" max="16119" width="20.125" style="212" customWidth="1"/>
    <col min="16120" max="16120" width="9.625" style="212" customWidth="1"/>
    <col min="16121" max="16121" width="8.625" style="212" customWidth="1"/>
    <col min="16122" max="16122" width="8.875" style="212" customWidth="1"/>
    <col min="16123" max="16125" width="7.625" style="212" customWidth="1"/>
    <col min="16126" max="16126" width="8.125" style="212" customWidth="1"/>
    <col min="16127" max="16127" width="7.625" style="212" customWidth="1"/>
    <col min="16128" max="16128" width="9" style="212" customWidth="1"/>
    <col min="16129" max="16384" width="9" style="212"/>
  </cols>
  <sheetData>
    <row r="1" ht="23.1" customHeight="1" spans="1:1">
      <c r="A1" s="213" t="s">
        <v>413</v>
      </c>
    </row>
    <row r="2" ht="32.45" customHeight="1" spans="1:4">
      <c r="A2" s="214" t="s">
        <v>414</v>
      </c>
      <c r="B2" s="214"/>
      <c r="C2" s="214"/>
      <c r="D2" s="214"/>
    </row>
    <row r="3" ht="23.45" customHeight="1" spans="4:4">
      <c r="D3" s="215" t="s">
        <v>63</v>
      </c>
    </row>
    <row r="4" ht="48.6" customHeight="1" spans="1:4">
      <c r="A4" s="216" t="s">
        <v>415</v>
      </c>
      <c r="B4" s="146" t="s">
        <v>65</v>
      </c>
      <c r="C4" s="26" t="s">
        <v>66</v>
      </c>
      <c r="D4" s="26" t="s">
        <v>67</v>
      </c>
    </row>
    <row r="5" ht="24.6" customHeight="1" spans="1:4">
      <c r="A5" s="216" t="s">
        <v>416</v>
      </c>
      <c r="B5" s="207">
        <f>SUM(B6:B20)</f>
        <v>232226</v>
      </c>
      <c r="C5" s="207">
        <f>SUM(C6:C20)</f>
        <v>193892.93</v>
      </c>
      <c r="D5" s="201">
        <f>B5/C5*100</f>
        <v>119.77</v>
      </c>
    </row>
    <row r="6" ht="24.6" customHeight="1" spans="1:11">
      <c r="A6" s="217" t="s">
        <v>417</v>
      </c>
      <c r="B6" s="205">
        <v>24702</v>
      </c>
      <c r="C6" s="205">
        <v>83734.84</v>
      </c>
      <c r="D6" s="201">
        <f t="shared" ref="D6:D20" si="0">B6/C6*100</f>
        <v>29.5</v>
      </c>
      <c r="E6" s="218"/>
      <c r="F6" s="219"/>
      <c r="G6" s="219"/>
      <c r="H6" s="219"/>
      <c r="I6" s="219"/>
      <c r="J6" s="219"/>
      <c r="K6" s="219"/>
    </row>
    <row r="7" ht="24.6" customHeight="1" spans="1:11">
      <c r="A7" s="217" t="s">
        <v>418</v>
      </c>
      <c r="B7" s="207">
        <f>24887+2300</f>
        <v>27187</v>
      </c>
      <c r="C7" s="207">
        <v>42129.98</v>
      </c>
      <c r="D7" s="201">
        <f t="shared" si="0"/>
        <v>64.53</v>
      </c>
      <c r="E7" s="218"/>
      <c r="F7" s="219"/>
      <c r="G7" s="219"/>
      <c r="H7" s="219"/>
      <c r="I7" s="219"/>
      <c r="J7" s="219"/>
      <c r="K7" s="219"/>
    </row>
    <row r="8" ht="24.6" customHeight="1" spans="1:11">
      <c r="A8" s="217" t="s">
        <v>419</v>
      </c>
      <c r="B8" s="207">
        <f>11797+200</f>
        <v>11997</v>
      </c>
      <c r="C8" s="207">
        <v>6952</v>
      </c>
      <c r="D8" s="201">
        <f t="shared" si="0"/>
        <v>172.57</v>
      </c>
      <c r="E8" s="218"/>
      <c r="F8" s="219"/>
      <c r="G8" s="219"/>
      <c r="H8" s="219"/>
      <c r="I8" s="219"/>
      <c r="J8" s="219"/>
      <c r="K8" s="219"/>
    </row>
    <row r="9" ht="24.6" customHeight="1" spans="1:11">
      <c r="A9" s="217" t="s">
        <v>420</v>
      </c>
      <c r="B9" s="207">
        <v>6349</v>
      </c>
      <c r="C9" s="207">
        <v>1810</v>
      </c>
      <c r="D9" s="201">
        <f t="shared" si="0"/>
        <v>350.77</v>
      </c>
      <c r="E9" s="218"/>
      <c r="F9" s="219"/>
      <c r="G9" s="219"/>
      <c r="H9" s="219"/>
      <c r="I9" s="219"/>
      <c r="J9" s="219"/>
      <c r="K9" s="219"/>
    </row>
    <row r="10" ht="24.6" customHeight="1" spans="1:11">
      <c r="A10" s="217" t="s">
        <v>421</v>
      </c>
      <c r="B10" s="207">
        <v>76767</v>
      </c>
      <c r="C10" s="207"/>
      <c r="D10" s="201"/>
      <c r="E10" s="218"/>
      <c r="F10" s="219"/>
      <c r="G10" s="220"/>
      <c r="H10" s="219"/>
      <c r="I10" s="219"/>
      <c r="J10" s="219"/>
      <c r="K10" s="219"/>
    </row>
    <row r="11" ht="24.6" customHeight="1" spans="1:11">
      <c r="A11" s="217" t="s">
        <v>422</v>
      </c>
      <c r="B11" s="207">
        <v>510</v>
      </c>
      <c r="C11" s="207"/>
      <c r="D11" s="201"/>
      <c r="E11" s="218"/>
      <c r="F11" s="219"/>
      <c r="G11" s="219"/>
      <c r="H11" s="219"/>
      <c r="I11" s="219"/>
      <c r="J11" s="219"/>
      <c r="K11" s="219"/>
    </row>
    <row r="12" ht="24.6" customHeight="1" spans="1:11">
      <c r="A12" s="217" t="s">
        <v>423</v>
      </c>
      <c r="B12" s="207">
        <f>1012+3270</f>
        <v>4282</v>
      </c>
      <c r="C12" s="207"/>
      <c r="D12" s="201"/>
      <c r="E12" s="218"/>
      <c r="F12" s="219"/>
      <c r="G12" s="219"/>
      <c r="H12" s="219"/>
      <c r="I12" s="219"/>
      <c r="J12" s="219"/>
      <c r="K12" s="219"/>
    </row>
    <row r="13" ht="24.6" customHeight="1" spans="1:11">
      <c r="A13" s="217" t="s">
        <v>424</v>
      </c>
      <c r="B13" s="207"/>
      <c r="C13" s="207"/>
      <c r="D13" s="201"/>
      <c r="E13" s="218"/>
      <c r="F13" s="219"/>
      <c r="G13" s="219"/>
      <c r="H13" s="219"/>
      <c r="I13" s="219"/>
      <c r="J13" s="219"/>
      <c r="K13" s="219"/>
    </row>
    <row r="14" ht="24.6" customHeight="1" spans="1:11">
      <c r="A14" s="217" t="s">
        <v>425</v>
      </c>
      <c r="B14" s="207">
        <f>17288+3803</f>
        <v>21091</v>
      </c>
      <c r="C14" s="207">
        <v>28860.4</v>
      </c>
      <c r="D14" s="201">
        <f t="shared" si="0"/>
        <v>73.08</v>
      </c>
      <c r="E14" s="218"/>
      <c r="F14" s="219"/>
      <c r="G14" s="219"/>
      <c r="H14" s="219"/>
      <c r="I14" s="219"/>
      <c r="J14" s="219"/>
      <c r="K14" s="219"/>
    </row>
    <row r="15" ht="24.6" customHeight="1" spans="1:11">
      <c r="A15" s="217" t="s">
        <v>426</v>
      </c>
      <c r="B15" s="207">
        <v>25400</v>
      </c>
      <c r="C15" s="207">
        <v>12100</v>
      </c>
      <c r="D15" s="201">
        <f t="shared" si="0"/>
        <v>209.92</v>
      </c>
      <c r="E15" s="218"/>
      <c r="F15" s="219"/>
      <c r="G15" s="219"/>
      <c r="H15" s="219"/>
      <c r="I15" s="219"/>
      <c r="J15" s="219"/>
      <c r="K15" s="219"/>
    </row>
    <row r="16" ht="24.6" customHeight="1" spans="1:11">
      <c r="A16" s="217" t="s">
        <v>427</v>
      </c>
      <c r="B16" s="207">
        <v>12752</v>
      </c>
      <c r="C16" s="207">
        <v>8468</v>
      </c>
      <c r="D16" s="201">
        <f t="shared" si="0"/>
        <v>150.59</v>
      </c>
      <c r="E16" s="218"/>
      <c r="F16" s="219"/>
      <c r="G16" s="219"/>
      <c r="H16" s="219"/>
      <c r="I16" s="219"/>
      <c r="J16" s="219"/>
      <c r="K16" s="219"/>
    </row>
    <row r="17" ht="24.6" customHeight="1" spans="1:11">
      <c r="A17" s="217" t="s">
        <v>428</v>
      </c>
      <c r="B17" s="207"/>
      <c r="C17" s="207"/>
      <c r="D17" s="201"/>
      <c r="E17" s="218"/>
      <c r="F17" s="219"/>
      <c r="G17" s="219"/>
      <c r="H17" s="219"/>
      <c r="I17" s="219"/>
      <c r="J17" s="219"/>
      <c r="K17" s="219"/>
    </row>
    <row r="18" ht="24.6" customHeight="1" spans="1:11">
      <c r="A18" s="217" t="s">
        <v>429</v>
      </c>
      <c r="B18" s="207"/>
      <c r="C18" s="207"/>
      <c r="D18" s="201"/>
      <c r="E18" s="218"/>
      <c r="F18" s="219"/>
      <c r="G18" s="219"/>
      <c r="H18" s="219"/>
      <c r="I18" s="219"/>
      <c r="J18" s="219"/>
      <c r="K18" s="219"/>
    </row>
    <row r="19" ht="24.6" customHeight="1" spans="1:11">
      <c r="A19" s="217" t="s">
        <v>430</v>
      </c>
      <c r="B19" s="207">
        <v>9429</v>
      </c>
      <c r="C19" s="207">
        <v>4717</v>
      </c>
      <c r="D19" s="201">
        <f t="shared" si="0"/>
        <v>199.89</v>
      </c>
      <c r="E19" s="218"/>
      <c r="F19" s="219"/>
      <c r="G19" s="219"/>
      <c r="H19" s="219"/>
      <c r="I19" s="219"/>
      <c r="J19" s="219"/>
      <c r="K19" s="219"/>
    </row>
    <row r="20" ht="24.6" customHeight="1" spans="1:11">
      <c r="A20" s="217" t="s">
        <v>431</v>
      </c>
      <c r="B20" s="205">
        <f>11328+432</f>
        <v>11760</v>
      </c>
      <c r="C20" s="205">
        <f>9837.71-4717</f>
        <v>5120.71</v>
      </c>
      <c r="D20" s="201">
        <f t="shared" si="0"/>
        <v>229.66</v>
      </c>
      <c r="E20" s="218"/>
      <c r="F20" s="219"/>
      <c r="G20" s="219"/>
      <c r="H20" s="219"/>
      <c r="I20" s="219"/>
      <c r="J20" s="219"/>
      <c r="K20" s="219"/>
    </row>
    <row r="21" ht="45.75" customHeight="1" spans="1:5">
      <c r="A21" s="221"/>
      <c r="B21" s="221"/>
      <c r="C21" s="221"/>
      <c r="D21" s="221"/>
      <c r="E21" s="218"/>
    </row>
    <row r="22" ht="22.15" customHeight="1" spans="5:5">
      <c r="E22" s="218"/>
    </row>
    <row r="23" ht="22.15" customHeight="1" spans="5:5">
      <c r="E23" s="218"/>
    </row>
    <row r="24" ht="22.15" customHeight="1" spans="5:5">
      <c r="E24" s="218"/>
    </row>
    <row r="25" ht="22.15" customHeight="1" spans="5:5">
      <c r="E25" s="218"/>
    </row>
    <row r="26" ht="22.15" customHeight="1" spans="5:5">
      <c r="E26" s="218"/>
    </row>
  </sheetData>
  <mergeCells count="2">
    <mergeCell ref="A2:D2"/>
    <mergeCell ref="A21:D21"/>
  </mergeCells>
  <pageMargins left="0.708661417322835" right="0.708661417322835" top="0.748031496062992" bottom="0.748031496062992" header="0.31496062992126" footer="0.31496062992126"/>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81"/>
  <sheetViews>
    <sheetView workbookViewId="0">
      <selection activeCell="H74" sqref="H74"/>
    </sheetView>
  </sheetViews>
  <sheetFormatPr defaultColWidth="9" defaultRowHeight="11.25" outlineLevelCol="6"/>
  <cols>
    <col min="1" max="1" width="35.625" style="194" customWidth="1"/>
    <col min="2" max="2" width="16.625" style="194" customWidth="1"/>
    <col min="3" max="3" width="16.25" style="194" customWidth="1"/>
    <col min="4" max="4" width="18.75" style="194" customWidth="1"/>
    <col min="5" max="16384" width="9" style="194"/>
  </cols>
  <sheetData>
    <row r="1" ht="18.6" customHeight="1" spans="1:1">
      <c r="A1" s="195" t="s">
        <v>432</v>
      </c>
    </row>
    <row r="2" ht="21" spans="1:4">
      <c r="A2" s="196" t="s">
        <v>433</v>
      </c>
      <c r="B2" s="196"/>
      <c r="C2" s="196"/>
      <c r="D2" s="196"/>
    </row>
    <row r="3" ht="21" customHeight="1" spans="1:4">
      <c r="A3" s="197"/>
      <c r="D3" s="198" t="s">
        <v>63</v>
      </c>
    </row>
    <row r="4" ht="39" customHeight="1" spans="1:4">
      <c r="A4" s="199" t="s">
        <v>415</v>
      </c>
      <c r="B4" s="146" t="s">
        <v>65</v>
      </c>
      <c r="C4" s="166" t="s">
        <v>66</v>
      </c>
      <c r="D4" s="26" t="s">
        <v>67</v>
      </c>
    </row>
    <row r="5" ht="22.15" customHeight="1" spans="1:4">
      <c r="A5" s="199" t="s">
        <v>434</v>
      </c>
      <c r="B5" s="200">
        <f>B6+B11+B22+B30+B37+B41+B44+B48+B51+B57+B60+B65+B68+B73+B76</f>
        <v>178002.62</v>
      </c>
      <c r="C5" s="200">
        <f>C6+C11+C22+C30+C37+C41+C44+C48+C51+C57+C60+C65+C68+C73+C76</f>
        <v>173743.3</v>
      </c>
      <c r="D5" s="201">
        <f>B5/C5*100</f>
        <v>102.45</v>
      </c>
    </row>
    <row r="6" s="193" customFormat="1" ht="16.35" customHeight="1" spans="1:4">
      <c r="A6" s="202" t="s">
        <v>417</v>
      </c>
      <c r="B6" s="203">
        <f>SUM(B7:B10)</f>
        <v>23513.29</v>
      </c>
      <c r="C6" s="203">
        <f>SUM(C7:C10)</f>
        <v>51693</v>
      </c>
      <c r="D6" s="201">
        <f t="shared" ref="D6:D58" si="0">B6/C6*100</f>
        <v>45.49</v>
      </c>
    </row>
    <row r="7" ht="16.35" customHeight="1" spans="1:4">
      <c r="A7" s="204" t="s">
        <v>435</v>
      </c>
      <c r="B7" s="205">
        <v>11952.86</v>
      </c>
      <c r="C7" s="206">
        <v>35982</v>
      </c>
      <c r="D7" s="201">
        <f t="shared" si="0"/>
        <v>33.22</v>
      </c>
    </row>
    <row r="8" ht="16.35" customHeight="1" spans="1:4">
      <c r="A8" s="204" t="s">
        <v>436</v>
      </c>
      <c r="B8" s="205">
        <v>4342.55</v>
      </c>
      <c r="C8" s="206">
        <v>10820</v>
      </c>
      <c r="D8" s="201">
        <f t="shared" si="0"/>
        <v>40.13</v>
      </c>
    </row>
    <row r="9" ht="16.35" customHeight="1" spans="1:4">
      <c r="A9" s="204" t="s">
        <v>437</v>
      </c>
      <c r="B9" s="207">
        <v>2883.62</v>
      </c>
      <c r="C9" s="206">
        <v>3646</v>
      </c>
      <c r="D9" s="201">
        <f t="shared" si="0"/>
        <v>79.09</v>
      </c>
    </row>
    <row r="10" ht="16.35" customHeight="1" spans="1:7">
      <c r="A10" s="204" t="s">
        <v>438</v>
      </c>
      <c r="B10" s="207">
        <v>4334.26</v>
      </c>
      <c r="C10" s="206">
        <v>1245</v>
      </c>
      <c r="D10" s="201">
        <f t="shared" si="0"/>
        <v>348.13</v>
      </c>
      <c r="G10" s="208"/>
    </row>
    <row r="11" s="193" customFormat="1" ht="16.35" customHeight="1" spans="1:4">
      <c r="A11" s="202" t="s">
        <v>418</v>
      </c>
      <c r="B11" s="207">
        <f>SUM(B12:B21)</f>
        <v>26476.33</v>
      </c>
      <c r="C11" s="207">
        <f>SUM(C12:C21)</f>
        <v>38750</v>
      </c>
      <c r="D11" s="201">
        <f t="shared" si="0"/>
        <v>68.33</v>
      </c>
    </row>
    <row r="12" ht="16.35" customHeight="1" spans="1:4">
      <c r="A12" s="204" t="s">
        <v>439</v>
      </c>
      <c r="B12" s="205">
        <v>4432.1</v>
      </c>
      <c r="C12" s="206">
        <v>4224</v>
      </c>
      <c r="D12" s="201">
        <f t="shared" si="0"/>
        <v>104.93</v>
      </c>
    </row>
    <row r="13" ht="16.35" customHeight="1" spans="1:4">
      <c r="A13" s="204" t="s">
        <v>440</v>
      </c>
      <c r="B13" s="205">
        <v>113.4</v>
      </c>
      <c r="C13" s="206">
        <v>0</v>
      </c>
      <c r="D13" s="201"/>
    </row>
    <row r="14" ht="16.35" customHeight="1" spans="1:4">
      <c r="A14" s="204" t="s">
        <v>441</v>
      </c>
      <c r="B14" s="207">
        <v>8.5</v>
      </c>
      <c r="C14" s="206">
        <v>512</v>
      </c>
      <c r="D14" s="201">
        <f t="shared" si="0"/>
        <v>1.66</v>
      </c>
    </row>
    <row r="15" ht="16.35" customHeight="1" spans="1:4">
      <c r="A15" s="204" t="s">
        <v>442</v>
      </c>
      <c r="B15" s="205">
        <v>98</v>
      </c>
      <c r="C15" s="206"/>
      <c r="D15" s="201"/>
    </row>
    <row r="16" ht="16.35" customHeight="1" spans="1:4">
      <c r="A16" s="204" t="s">
        <v>443</v>
      </c>
      <c r="B16" s="205">
        <v>1339.95</v>
      </c>
      <c r="C16" s="206">
        <v>824</v>
      </c>
      <c r="D16" s="201"/>
    </row>
    <row r="17" ht="16.35" customHeight="1" spans="1:4">
      <c r="A17" s="204" t="s">
        <v>444</v>
      </c>
      <c r="B17" s="205">
        <v>83.6</v>
      </c>
      <c r="C17" s="206"/>
      <c r="D17" s="201"/>
    </row>
    <row r="18" ht="16.35" customHeight="1" spans="1:4">
      <c r="A18" s="204" t="s">
        <v>445</v>
      </c>
      <c r="B18" s="205">
        <v>10</v>
      </c>
      <c r="C18" s="206"/>
      <c r="D18" s="201"/>
    </row>
    <row r="19" ht="16.35" customHeight="1" spans="1:4">
      <c r="A19" s="204" t="s">
        <v>446</v>
      </c>
      <c r="B19" s="205">
        <v>111</v>
      </c>
      <c r="C19" s="206">
        <v>3</v>
      </c>
      <c r="D19" s="201">
        <f t="shared" si="0"/>
        <v>3700</v>
      </c>
    </row>
    <row r="20" ht="16.35" customHeight="1" spans="1:4">
      <c r="A20" s="204" t="s">
        <v>447</v>
      </c>
      <c r="B20" s="205">
        <v>81.9</v>
      </c>
      <c r="C20" s="206">
        <v>20</v>
      </c>
      <c r="D20" s="201">
        <f t="shared" si="0"/>
        <v>409.5</v>
      </c>
    </row>
    <row r="21" ht="16.35" customHeight="1" spans="1:4">
      <c r="A21" s="204" t="s">
        <v>448</v>
      </c>
      <c r="B21" s="205">
        <f>1197.88+19000</f>
        <v>20197.88</v>
      </c>
      <c r="C21" s="206">
        <v>33167</v>
      </c>
      <c r="D21" s="201">
        <f t="shared" si="0"/>
        <v>60.9</v>
      </c>
    </row>
    <row r="22" s="193" customFormat="1" ht="16.35" customHeight="1" spans="1:4">
      <c r="A22" s="202" t="s">
        <v>419</v>
      </c>
      <c r="B22" s="205">
        <f>SUM(B23:B29)</f>
        <v>58.58</v>
      </c>
      <c r="C22" s="205"/>
      <c r="D22" s="201"/>
    </row>
    <row r="23" ht="16.35" customHeight="1" spans="1:4">
      <c r="A23" s="204" t="s">
        <v>449</v>
      </c>
      <c r="B23" s="205"/>
      <c r="C23" s="205"/>
      <c r="D23" s="201"/>
    </row>
    <row r="24" ht="16.35" customHeight="1" spans="1:4">
      <c r="A24" s="204" t="s">
        <v>450</v>
      </c>
      <c r="B24" s="205"/>
      <c r="C24" s="205"/>
      <c r="D24" s="201"/>
    </row>
    <row r="25" ht="16.35" customHeight="1" spans="1:4">
      <c r="A25" s="204" t="s">
        <v>451</v>
      </c>
      <c r="B25" s="205"/>
      <c r="C25" s="205"/>
      <c r="D25" s="201"/>
    </row>
    <row r="26" ht="16.35" customHeight="1" spans="1:4">
      <c r="A26" s="204" t="s">
        <v>452</v>
      </c>
      <c r="B26" s="205"/>
      <c r="C26" s="205"/>
      <c r="D26" s="201"/>
    </row>
    <row r="27" ht="16.35" customHeight="1" spans="1:4">
      <c r="A27" s="204" t="s">
        <v>453</v>
      </c>
      <c r="B27" s="205">
        <v>58.58</v>
      </c>
      <c r="C27" s="205"/>
      <c r="D27" s="201"/>
    </row>
    <row r="28" ht="16.35" customHeight="1" spans="1:4">
      <c r="A28" s="204" t="s">
        <v>454</v>
      </c>
      <c r="B28" s="205"/>
      <c r="C28" s="205"/>
      <c r="D28" s="201"/>
    </row>
    <row r="29" ht="16.35" customHeight="1" spans="1:4">
      <c r="A29" s="204" t="s">
        <v>455</v>
      </c>
      <c r="B29" s="205"/>
      <c r="C29" s="205"/>
      <c r="D29" s="201"/>
    </row>
    <row r="30" s="193" customFormat="1" ht="16.35" customHeight="1" spans="1:4">
      <c r="A30" s="202" t="s">
        <v>420</v>
      </c>
      <c r="B30" s="205"/>
      <c r="C30" s="205"/>
      <c r="D30" s="201"/>
    </row>
    <row r="31" ht="16.35" customHeight="1" spans="1:4">
      <c r="A31" s="204" t="s">
        <v>449</v>
      </c>
      <c r="B31" s="205"/>
      <c r="C31" s="205"/>
      <c r="D31" s="201"/>
    </row>
    <row r="32" ht="16.35" customHeight="1" spans="1:4">
      <c r="A32" s="204" t="s">
        <v>450</v>
      </c>
      <c r="B32" s="205"/>
      <c r="C32" s="205"/>
      <c r="D32" s="201"/>
    </row>
    <row r="33" ht="16.35" customHeight="1" spans="1:4">
      <c r="A33" s="204" t="s">
        <v>451</v>
      </c>
      <c r="B33" s="205"/>
      <c r="C33" s="205"/>
      <c r="D33" s="201"/>
    </row>
    <row r="34" ht="16.35" customHeight="1" spans="1:4">
      <c r="A34" s="204" t="s">
        <v>453</v>
      </c>
      <c r="B34" s="205"/>
      <c r="C34" s="205"/>
      <c r="D34" s="201"/>
    </row>
    <row r="35" ht="16.35" customHeight="1" spans="1:4">
      <c r="A35" s="204" t="s">
        <v>454</v>
      </c>
      <c r="B35" s="205"/>
      <c r="C35" s="205"/>
      <c r="D35" s="201"/>
    </row>
    <row r="36" ht="16.35" customHeight="1" spans="1:4">
      <c r="A36" s="204" t="s">
        <v>455</v>
      </c>
      <c r="B36" s="205"/>
      <c r="C36" s="205"/>
      <c r="D36" s="201"/>
    </row>
    <row r="37" s="193" customFormat="1" ht="16.35" customHeight="1" spans="1:4">
      <c r="A37" s="202" t="s">
        <v>421</v>
      </c>
      <c r="B37" s="205">
        <f>SUM(B38:B40)</f>
        <v>86189.44</v>
      </c>
      <c r="C37" s="205">
        <f>SUM(C38:C40)</f>
        <v>33284</v>
      </c>
      <c r="D37" s="201"/>
    </row>
    <row r="38" ht="16.35" customHeight="1" spans="1:4">
      <c r="A38" s="204" t="s">
        <v>456</v>
      </c>
      <c r="B38" s="205">
        <v>68398.48</v>
      </c>
      <c r="C38" s="206">
        <v>32452</v>
      </c>
      <c r="D38" s="201"/>
    </row>
    <row r="39" ht="16.35" customHeight="1" spans="1:4">
      <c r="A39" s="204" t="s">
        <v>457</v>
      </c>
      <c r="B39" s="205">
        <f>7009.76+10756</f>
        <v>17765.76</v>
      </c>
      <c r="C39" s="206">
        <v>832</v>
      </c>
      <c r="D39" s="201"/>
    </row>
    <row r="40" ht="16.35" customHeight="1" spans="1:4">
      <c r="A40" s="204" t="s">
        <v>458</v>
      </c>
      <c r="B40" s="205">
        <v>25.2</v>
      </c>
      <c r="C40" s="205"/>
      <c r="D40" s="201"/>
    </row>
    <row r="41" s="193" customFormat="1" ht="16.35" customHeight="1" spans="1:4">
      <c r="A41" s="202" t="s">
        <v>422</v>
      </c>
      <c r="B41" s="205">
        <f>B42</f>
        <v>500</v>
      </c>
      <c r="C41" s="205"/>
      <c r="D41" s="201"/>
    </row>
    <row r="42" ht="16.35" customHeight="1" spans="1:4">
      <c r="A42" s="204" t="s">
        <v>459</v>
      </c>
      <c r="B42" s="205">
        <v>500</v>
      </c>
      <c r="C42" s="205"/>
      <c r="D42" s="201"/>
    </row>
    <row r="43" ht="16.35" customHeight="1" spans="1:4">
      <c r="A43" s="204" t="s">
        <v>460</v>
      </c>
      <c r="B43" s="205"/>
      <c r="C43" s="205"/>
      <c r="D43" s="201"/>
    </row>
    <row r="44" s="193" customFormat="1" ht="16.35" customHeight="1" spans="1:4">
      <c r="A44" s="202" t="s">
        <v>423</v>
      </c>
      <c r="B44" s="205"/>
      <c r="C44" s="205"/>
      <c r="D44" s="201"/>
    </row>
    <row r="45" ht="16.35" customHeight="1" spans="1:4">
      <c r="A45" s="204" t="s">
        <v>461</v>
      </c>
      <c r="B45" s="205"/>
      <c r="C45" s="205"/>
      <c r="D45" s="201"/>
    </row>
    <row r="46" ht="16.35" customHeight="1" spans="1:4">
      <c r="A46" s="204" t="s">
        <v>462</v>
      </c>
      <c r="B46" s="205"/>
      <c r="C46" s="205"/>
      <c r="D46" s="201"/>
    </row>
    <row r="47" ht="16.35" customHeight="1" spans="1:4">
      <c r="A47" s="204" t="s">
        <v>463</v>
      </c>
      <c r="B47" s="205"/>
      <c r="C47" s="205"/>
      <c r="D47" s="201"/>
    </row>
    <row r="48" s="193" customFormat="1" ht="16.35" customHeight="1" spans="1:4">
      <c r="A48" s="202" t="s">
        <v>424</v>
      </c>
      <c r="B48" s="205"/>
      <c r="C48" s="205"/>
      <c r="D48" s="201"/>
    </row>
    <row r="49" ht="16.35" customHeight="1" spans="1:4">
      <c r="A49" s="204" t="s">
        <v>464</v>
      </c>
      <c r="B49" s="205"/>
      <c r="C49" s="205"/>
      <c r="D49" s="201"/>
    </row>
    <row r="50" ht="16.35" customHeight="1" spans="1:4">
      <c r="A50" s="204" t="s">
        <v>465</v>
      </c>
      <c r="B50" s="205"/>
      <c r="C50" s="205"/>
      <c r="D50" s="201"/>
    </row>
    <row r="51" s="193" customFormat="1" ht="16.35" customHeight="1" spans="1:4">
      <c r="A51" s="202" t="s">
        <v>425</v>
      </c>
      <c r="B51" s="205">
        <f>SUM(B52:B56)</f>
        <v>16520.98</v>
      </c>
      <c r="C51" s="205">
        <f>SUM(C52:C56)</f>
        <v>29268</v>
      </c>
      <c r="D51" s="201">
        <f t="shared" si="0"/>
        <v>56.45</v>
      </c>
    </row>
    <row r="52" ht="16.35" customHeight="1" spans="1:4">
      <c r="A52" s="204" t="s">
        <v>466</v>
      </c>
      <c r="B52" s="205">
        <v>2601.61</v>
      </c>
      <c r="C52" s="206">
        <f>3171+113</f>
        <v>3284</v>
      </c>
      <c r="D52" s="201">
        <f t="shared" si="0"/>
        <v>79.22</v>
      </c>
    </row>
    <row r="53" ht="16.35" customHeight="1" spans="1:4">
      <c r="A53" s="204" t="s">
        <v>467</v>
      </c>
      <c r="B53" s="207">
        <v>1051.18</v>
      </c>
      <c r="C53" s="206">
        <f>388+150</f>
        <v>538</v>
      </c>
      <c r="D53" s="201">
        <f t="shared" si="0"/>
        <v>195.39</v>
      </c>
    </row>
    <row r="54" ht="16.35" customHeight="1" spans="1:4">
      <c r="A54" s="204" t="s">
        <v>468</v>
      </c>
      <c r="B54" s="205"/>
      <c r="C54" s="206"/>
      <c r="D54" s="201"/>
    </row>
    <row r="55" ht="16.35" customHeight="1" spans="1:4">
      <c r="A55" s="204" t="s">
        <v>469</v>
      </c>
      <c r="B55" s="205"/>
      <c r="C55" s="206"/>
      <c r="D55" s="201"/>
    </row>
    <row r="56" ht="16.35" customHeight="1" spans="1:4">
      <c r="A56" s="204" t="s">
        <v>470</v>
      </c>
      <c r="B56" s="207">
        <f>861.19+12007</f>
        <v>12868.19</v>
      </c>
      <c r="C56" s="206">
        <f>25301+145</f>
        <v>25446</v>
      </c>
      <c r="D56" s="201">
        <f t="shared" si="0"/>
        <v>50.57</v>
      </c>
    </row>
    <row r="57" s="193" customFormat="1" ht="16.35" customHeight="1" spans="1:4">
      <c r="A57" s="202" t="s">
        <v>426</v>
      </c>
      <c r="B57" s="205">
        <v>24500</v>
      </c>
      <c r="C57" s="205">
        <v>12100</v>
      </c>
      <c r="D57" s="201">
        <f t="shared" si="0"/>
        <v>202.48</v>
      </c>
    </row>
    <row r="58" ht="16.35" customHeight="1" spans="1:4">
      <c r="A58" s="204" t="s">
        <v>471</v>
      </c>
      <c r="B58" s="205">
        <v>24500</v>
      </c>
      <c r="C58" s="205">
        <v>12100</v>
      </c>
      <c r="D58" s="201">
        <f t="shared" si="0"/>
        <v>202.48</v>
      </c>
    </row>
    <row r="59" ht="16.35" customHeight="1" spans="1:4">
      <c r="A59" s="204" t="s">
        <v>472</v>
      </c>
      <c r="B59" s="205"/>
      <c r="C59" s="205"/>
      <c r="D59" s="201"/>
    </row>
    <row r="60" s="193" customFormat="1" ht="16.35" customHeight="1" spans="1:4">
      <c r="A60" s="202" t="s">
        <v>427</v>
      </c>
      <c r="B60" s="205"/>
      <c r="C60" s="205">
        <f>SUM(C61:C64)</f>
        <v>8468</v>
      </c>
      <c r="D60" s="201"/>
    </row>
    <row r="61" ht="16.35" customHeight="1" spans="1:4">
      <c r="A61" s="204" t="s">
        <v>473</v>
      </c>
      <c r="B61" s="207"/>
      <c r="C61" s="209">
        <v>8407</v>
      </c>
      <c r="D61" s="201"/>
    </row>
    <row r="62" ht="16.35" customHeight="1" spans="1:4">
      <c r="A62" s="204" t="s">
        <v>474</v>
      </c>
      <c r="B62" s="207"/>
      <c r="C62" s="206">
        <v>61</v>
      </c>
      <c r="D62" s="201"/>
    </row>
    <row r="63" ht="16.35" customHeight="1" spans="1:4">
      <c r="A63" s="204" t="s">
        <v>475</v>
      </c>
      <c r="B63" s="205"/>
      <c r="C63" s="205"/>
      <c r="D63" s="201"/>
    </row>
    <row r="64" ht="16.35" customHeight="1" spans="1:4">
      <c r="A64" s="204" t="s">
        <v>476</v>
      </c>
      <c r="B64" s="205"/>
      <c r="C64" s="205"/>
      <c r="D64" s="201"/>
    </row>
    <row r="65" s="193" customFormat="1" ht="16.35" customHeight="1" spans="1:4">
      <c r="A65" s="202" t="s">
        <v>428</v>
      </c>
      <c r="B65" s="205"/>
      <c r="C65" s="205"/>
      <c r="D65" s="201"/>
    </row>
    <row r="66" ht="16.35" customHeight="1" spans="1:4">
      <c r="A66" s="204" t="s">
        <v>477</v>
      </c>
      <c r="B66" s="205"/>
      <c r="C66" s="205"/>
      <c r="D66" s="201"/>
    </row>
    <row r="67" ht="16.35" customHeight="1" spans="1:4">
      <c r="A67" s="204" t="s">
        <v>478</v>
      </c>
      <c r="B67" s="205"/>
      <c r="C67" s="205"/>
      <c r="D67" s="201"/>
    </row>
    <row r="68" s="193" customFormat="1" ht="16.35" customHeight="1" spans="1:4">
      <c r="A68" s="202" t="s">
        <v>429</v>
      </c>
      <c r="B68" s="205"/>
      <c r="C68" s="205"/>
      <c r="D68" s="201"/>
    </row>
    <row r="69" ht="16.35" customHeight="1" spans="1:4">
      <c r="A69" s="204" t="s">
        <v>479</v>
      </c>
      <c r="B69" s="205"/>
      <c r="C69" s="205"/>
      <c r="D69" s="201"/>
    </row>
    <row r="70" ht="16.35" customHeight="1" spans="1:4">
      <c r="A70" s="204" t="s">
        <v>480</v>
      </c>
      <c r="B70" s="205"/>
      <c r="C70" s="205"/>
      <c r="D70" s="201"/>
    </row>
    <row r="71" ht="16.35" customHeight="1" spans="1:4">
      <c r="A71" s="204" t="s">
        <v>481</v>
      </c>
      <c r="B71" s="205"/>
      <c r="C71" s="205"/>
      <c r="D71" s="201"/>
    </row>
    <row r="72" ht="16.35" customHeight="1" spans="1:4">
      <c r="A72" s="204" t="s">
        <v>482</v>
      </c>
      <c r="B72" s="205"/>
      <c r="C72" s="205"/>
      <c r="D72" s="201"/>
    </row>
    <row r="73" s="193" customFormat="1" ht="16.35" customHeight="1" spans="1:4">
      <c r="A73" s="202" t="s">
        <v>430</v>
      </c>
      <c r="B73" s="205"/>
      <c r="C73" s="205"/>
      <c r="D73" s="201"/>
    </row>
    <row r="74" ht="16.35" customHeight="1" spans="1:4">
      <c r="A74" s="204" t="s">
        <v>483</v>
      </c>
      <c r="B74" s="205"/>
      <c r="C74" s="205"/>
      <c r="D74" s="201"/>
    </row>
    <row r="75" ht="16.35" customHeight="1" spans="1:4">
      <c r="A75" s="204" t="s">
        <v>484</v>
      </c>
      <c r="B75" s="205"/>
      <c r="C75" s="205"/>
      <c r="D75" s="201"/>
    </row>
    <row r="76" s="193" customFormat="1" ht="16.35" customHeight="1" spans="1:4">
      <c r="A76" s="202" t="s">
        <v>431</v>
      </c>
      <c r="B76" s="205">
        <v>244</v>
      </c>
      <c r="C76" s="205">
        <v>180.3</v>
      </c>
      <c r="D76" s="201">
        <f t="shared" ref="D76" si="1">B76/C76*100</f>
        <v>135.33</v>
      </c>
    </row>
    <row r="77" ht="16.35" customHeight="1" spans="1:4">
      <c r="A77" s="204" t="s">
        <v>485</v>
      </c>
      <c r="B77" s="205"/>
      <c r="C77" s="205"/>
      <c r="D77" s="201"/>
    </row>
    <row r="78" ht="16.35" customHeight="1" spans="1:4">
      <c r="A78" s="204" t="s">
        <v>486</v>
      </c>
      <c r="B78" s="205"/>
      <c r="C78" s="205"/>
      <c r="D78" s="201"/>
    </row>
    <row r="79" ht="16.35" customHeight="1" spans="1:4">
      <c r="A79" s="204" t="s">
        <v>487</v>
      </c>
      <c r="B79" s="205"/>
      <c r="C79" s="205"/>
      <c r="D79" s="201"/>
    </row>
    <row r="80" ht="17.45" customHeight="1" spans="1:4">
      <c r="A80" s="204" t="s">
        <v>402</v>
      </c>
      <c r="B80" s="205">
        <f>11000-10756</f>
        <v>244</v>
      </c>
      <c r="C80" s="205">
        <v>180.3</v>
      </c>
      <c r="D80" s="201">
        <f t="shared" ref="D80" si="2">B80/C80*100</f>
        <v>135.33</v>
      </c>
    </row>
    <row r="81" ht="24" customHeight="1" spans="1:4">
      <c r="A81" s="210"/>
      <c r="B81" s="211"/>
      <c r="C81" s="211"/>
      <c r="D81" s="211"/>
    </row>
  </sheetData>
  <mergeCells count="1">
    <mergeCell ref="A2:D2"/>
  </mergeCells>
  <pageMargins left="0.708661417322835" right="0.708661417322835" top="0.748031496062992" bottom="0.748031496062992" header="0.31496062992126" footer="0.31496062992126"/>
  <pageSetup paperSize="9" scale="94"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2"/>
    <pageSetUpPr fitToPage="1"/>
  </sheetPr>
  <dimension ref="A1:B64"/>
  <sheetViews>
    <sheetView workbookViewId="0">
      <selection activeCell="B36" sqref="B36"/>
    </sheetView>
  </sheetViews>
  <sheetFormatPr defaultColWidth="9" defaultRowHeight="14.25" outlineLevelCol="1"/>
  <cols>
    <col min="1" max="1" width="64.25" customWidth="1"/>
    <col min="2" max="2" width="22.875" customWidth="1"/>
  </cols>
  <sheetData>
    <row r="1" spans="1:1">
      <c r="A1" s="21" t="s">
        <v>488</v>
      </c>
    </row>
    <row r="2" ht="29.1" customHeight="1" spans="1:2">
      <c r="A2" s="179" t="s">
        <v>489</v>
      </c>
      <c r="B2" s="179"/>
    </row>
    <row r="3" spans="1:2">
      <c r="A3" s="186"/>
      <c r="B3" s="145" t="s">
        <v>490</v>
      </c>
    </row>
    <row r="4" ht="19.7" customHeight="1" spans="1:2">
      <c r="A4" s="187" t="s">
        <v>491</v>
      </c>
      <c r="B4" s="122" t="s">
        <v>492</v>
      </c>
    </row>
    <row r="5" ht="16.7" customHeight="1" spans="1:2">
      <c r="A5" s="188" t="s">
        <v>493</v>
      </c>
      <c r="B5" s="189">
        <v>0</v>
      </c>
    </row>
    <row r="6" ht="16.7" customHeight="1" spans="1:2">
      <c r="A6" s="190" t="s">
        <v>494</v>
      </c>
      <c r="B6" s="189">
        <v>0</v>
      </c>
    </row>
    <row r="7" ht="16.7" customHeight="1" spans="1:2">
      <c r="A7" s="190" t="s">
        <v>495</v>
      </c>
      <c r="B7" s="189">
        <v>0</v>
      </c>
    </row>
    <row r="8" ht="16.7" customHeight="1" spans="1:2">
      <c r="A8" s="190" t="s">
        <v>496</v>
      </c>
      <c r="B8" s="189">
        <v>0</v>
      </c>
    </row>
    <row r="9" ht="16.7" customHeight="1" spans="1:2">
      <c r="A9" s="188" t="s">
        <v>497</v>
      </c>
      <c r="B9" s="189">
        <v>0</v>
      </c>
    </row>
    <row r="10" ht="16.7" customHeight="1" spans="1:2">
      <c r="A10" s="190" t="s">
        <v>498</v>
      </c>
      <c r="B10" s="189">
        <v>0</v>
      </c>
    </row>
    <row r="11" ht="16.7" customHeight="1" spans="1:2">
      <c r="A11" s="190" t="s">
        <v>499</v>
      </c>
      <c r="B11" s="189">
        <v>0</v>
      </c>
    </row>
    <row r="12" ht="16.7" customHeight="1" spans="1:2">
      <c r="A12" s="190" t="s">
        <v>500</v>
      </c>
      <c r="B12" s="189">
        <v>0</v>
      </c>
    </row>
    <row r="13" ht="16.7" customHeight="1" spans="1:2">
      <c r="A13" s="190" t="s">
        <v>501</v>
      </c>
      <c r="B13" s="189">
        <v>0</v>
      </c>
    </row>
    <row r="14" ht="16.7" customHeight="1" spans="1:2">
      <c r="A14" s="190" t="s">
        <v>502</v>
      </c>
      <c r="B14" s="189">
        <v>0</v>
      </c>
    </row>
    <row r="15" ht="16.7" customHeight="1" spans="1:2">
      <c r="A15" s="190" t="s">
        <v>503</v>
      </c>
      <c r="B15" s="189">
        <v>0</v>
      </c>
    </row>
    <row r="16" ht="16.7" customHeight="1" spans="1:2">
      <c r="A16" s="190" t="s">
        <v>504</v>
      </c>
      <c r="B16" s="189">
        <v>0</v>
      </c>
    </row>
    <row r="17" ht="16.7" customHeight="1" spans="1:2">
      <c r="A17" s="190" t="s">
        <v>505</v>
      </c>
      <c r="B17" s="189">
        <v>0</v>
      </c>
    </row>
    <row r="18" ht="16.7" customHeight="1" spans="1:2">
      <c r="A18" s="190" t="s">
        <v>506</v>
      </c>
      <c r="B18" s="189">
        <v>0</v>
      </c>
    </row>
    <row r="19" ht="16.7" customHeight="1" spans="1:2">
      <c r="A19" s="191" t="s">
        <v>507</v>
      </c>
      <c r="B19" s="189">
        <v>0</v>
      </c>
    </row>
    <row r="20" ht="16.7" customHeight="1" spans="1:2">
      <c r="A20" s="190" t="s">
        <v>508</v>
      </c>
      <c r="B20" s="189">
        <v>0</v>
      </c>
    </row>
    <row r="21" ht="16.7" customHeight="1" spans="1:2">
      <c r="A21" s="190" t="s">
        <v>509</v>
      </c>
      <c r="B21" s="189">
        <v>0</v>
      </c>
    </row>
    <row r="22" ht="16.7" customHeight="1" spans="1:2">
      <c r="A22" s="190" t="s">
        <v>510</v>
      </c>
      <c r="B22" s="189">
        <v>0</v>
      </c>
    </row>
    <row r="23" ht="16.7" customHeight="1" spans="1:2">
      <c r="A23" s="190" t="s">
        <v>511</v>
      </c>
      <c r="B23" s="189">
        <v>0</v>
      </c>
    </row>
    <row r="24" ht="16.7" customHeight="1" spans="1:2">
      <c r="A24" s="190" t="s">
        <v>512</v>
      </c>
      <c r="B24" s="189">
        <v>0</v>
      </c>
    </row>
    <row r="25" ht="16.7" customHeight="1" spans="1:2">
      <c r="A25" s="188" t="s">
        <v>513</v>
      </c>
      <c r="B25" s="189">
        <v>0</v>
      </c>
    </row>
    <row r="26" ht="16.7" customHeight="1" spans="1:2">
      <c r="A26" s="190" t="s">
        <v>514</v>
      </c>
      <c r="B26" s="189">
        <v>0</v>
      </c>
    </row>
    <row r="27" ht="16.7" customHeight="1" spans="1:2">
      <c r="A27" s="190" t="s">
        <v>515</v>
      </c>
      <c r="B27" s="189">
        <v>0</v>
      </c>
    </row>
    <row r="28" ht="16.7" customHeight="1" spans="1:2">
      <c r="A28" s="190" t="s">
        <v>516</v>
      </c>
      <c r="B28" s="189">
        <v>0</v>
      </c>
    </row>
    <row r="29" ht="16.7" customHeight="1" spans="1:2">
      <c r="A29" s="190" t="s">
        <v>515</v>
      </c>
      <c r="B29" s="189">
        <v>0</v>
      </c>
    </row>
    <row r="30" ht="16.7" customHeight="1" spans="1:2">
      <c r="A30" s="190" t="s">
        <v>517</v>
      </c>
      <c r="B30" s="189">
        <v>0</v>
      </c>
    </row>
    <row r="31" ht="16.7" customHeight="1" spans="1:2">
      <c r="A31" s="190" t="s">
        <v>515</v>
      </c>
      <c r="B31" s="189">
        <v>0</v>
      </c>
    </row>
    <row r="32" ht="16.7" customHeight="1" spans="1:2">
      <c r="A32" s="190" t="s">
        <v>518</v>
      </c>
      <c r="B32" s="189">
        <v>0</v>
      </c>
    </row>
    <row r="33" ht="16.7" customHeight="1" spans="1:2">
      <c r="A33" s="190" t="s">
        <v>515</v>
      </c>
      <c r="B33" s="189">
        <v>0</v>
      </c>
    </row>
    <row r="34" ht="16.7" customHeight="1" spans="1:2">
      <c r="A34" s="190" t="s">
        <v>519</v>
      </c>
      <c r="B34" s="189">
        <v>0</v>
      </c>
    </row>
    <row r="35" ht="16.7" customHeight="1" spans="1:2">
      <c r="A35" s="190" t="s">
        <v>515</v>
      </c>
      <c r="B35" s="189">
        <v>0</v>
      </c>
    </row>
    <row r="36" ht="16.7" customHeight="1" spans="1:2">
      <c r="A36" s="190" t="s">
        <v>520</v>
      </c>
      <c r="B36" s="189">
        <v>0</v>
      </c>
    </row>
    <row r="37" ht="16.7" customHeight="1" spans="1:2">
      <c r="A37" s="190" t="s">
        <v>515</v>
      </c>
      <c r="B37" s="189">
        <v>0</v>
      </c>
    </row>
    <row r="38" ht="16.7" customHeight="1" spans="1:2">
      <c r="A38" s="190" t="s">
        <v>521</v>
      </c>
      <c r="B38" s="189">
        <v>0</v>
      </c>
    </row>
    <row r="39" ht="16.7" customHeight="1" spans="1:2">
      <c r="A39" s="190" t="s">
        <v>515</v>
      </c>
      <c r="B39" s="189">
        <v>0</v>
      </c>
    </row>
    <row r="40" ht="16.7" customHeight="1" spans="1:2">
      <c r="A40" s="190" t="s">
        <v>522</v>
      </c>
      <c r="B40" s="189">
        <v>0</v>
      </c>
    </row>
    <row r="41" ht="16.7" customHeight="1" spans="1:2">
      <c r="A41" s="190" t="s">
        <v>515</v>
      </c>
      <c r="B41" s="189">
        <v>0</v>
      </c>
    </row>
    <row r="42" ht="16.7" customHeight="1" spans="1:2">
      <c r="A42" s="190" t="s">
        <v>523</v>
      </c>
      <c r="B42" s="189">
        <v>0</v>
      </c>
    </row>
    <row r="43" ht="16.7" customHeight="1" spans="1:2">
      <c r="A43" s="190" t="s">
        <v>515</v>
      </c>
      <c r="B43" s="189">
        <v>0</v>
      </c>
    </row>
    <row r="44" ht="16.7" customHeight="1" spans="1:2">
      <c r="A44" s="190" t="s">
        <v>524</v>
      </c>
      <c r="B44" s="189">
        <v>0</v>
      </c>
    </row>
    <row r="45" ht="16.7" customHeight="1" spans="1:2">
      <c r="A45" s="190" t="s">
        <v>515</v>
      </c>
      <c r="B45" s="189">
        <v>0</v>
      </c>
    </row>
    <row r="46" ht="16.7" customHeight="1" spans="1:2">
      <c r="A46" s="190" t="s">
        <v>525</v>
      </c>
      <c r="B46" s="189">
        <v>0</v>
      </c>
    </row>
    <row r="47" ht="16.7" customHeight="1" spans="1:2">
      <c r="A47" s="190" t="s">
        <v>515</v>
      </c>
      <c r="B47" s="189">
        <v>0</v>
      </c>
    </row>
    <row r="48" ht="16.7" customHeight="1" spans="1:2">
      <c r="A48" s="190" t="s">
        <v>526</v>
      </c>
      <c r="B48" s="189">
        <v>0</v>
      </c>
    </row>
    <row r="49" ht="16.7" customHeight="1" spans="1:2">
      <c r="A49" s="190" t="s">
        <v>515</v>
      </c>
      <c r="B49" s="189">
        <v>0</v>
      </c>
    </row>
    <row r="50" ht="16.7" customHeight="1" spans="1:2">
      <c r="A50" s="190" t="s">
        <v>527</v>
      </c>
      <c r="B50" s="189">
        <v>0</v>
      </c>
    </row>
    <row r="51" ht="16.7" customHeight="1" spans="1:2">
      <c r="A51" s="190" t="s">
        <v>515</v>
      </c>
      <c r="B51" s="189">
        <v>0</v>
      </c>
    </row>
    <row r="52" ht="16.7" customHeight="1" spans="1:2">
      <c r="A52" s="190" t="s">
        <v>528</v>
      </c>
      <c r="B52" s="189">
        <v>0</v>
      </c>
    </row>
    <row r="53" ht="16.7" customHeight="1" spans="1:2">
      <c r="A53" s="190" t="s">
        <v>515</v>
      </c>
      <c r="B53" s="189">
        <v>0</v>
      </c>
    </row>
    <row r="54" ht="16.7" customHeight="1" spans="1:2">
      <c r="A54" s="190" t="s">
        <v>529</v>
      </c>
      <c r="B54" s="189">
        <v>0</v>
      </c>
    </row>
    <row r="55" ht="16.7" customHeight="1" spans="1:2">
      <c r="A55" s="190" t="s">
        <v>515</v>
      </c>
      <c r="B55" s="189">
        <v>0</v>
      </c>
    </row>
    <row r="56" ht="16.7" customHeight="1" spans="1:2">
      <c r="A56" s="190" t="s">
        <v>530</v>
      </c>
      <c r="B56" s="189">
        <v>0</v>
      </c>
    </row>
    <row r="57" ht="16.7" customHeight="1" spans="1:2">
      <c r="A57" s="190" t="s">
        <v>515</v>
      </c>
      <c r="B57" s="189">
        <v>0</v>
      </c>
    </row>
    <row r="58" ht="16.7" customHeight="1" spans="1:2">
      <c r="A58" s="190" t="s">
        <v>531</v>
      </c>
      <c r="B58" s="189">
        <v>0</v>
      </c>
    </row>
    <row r="59" ht="16.7" customHeight="1" spans="1:2">
      <c r="A59" s="190" t="s">
        <v>515</v>
      </c>
      <c r="B59" s="189">
        <v>0</v>
      </c>
    </row>
    <row r="60" ht="16.7" customHeight="1" spans="1:2">
      <c r="A60" s="190" t="s">
        <v>532</v>
      </c>
      <c r="B60" s="189">
        <v>0</v>
      </c>
    </row>
    <row r="61" ht="16.7" customHeight="1" spans="1:2">
      <c r="A61" s="190" t="s">
        <v>515</v>
      </c>
      <c r="B61" s="189">
        <v>0</v>
      </c>
    </row>
    <row r="62" ht="16.7" customHeight="1" spans="1:2">
      <c r="A62" s="190" t="s">
        <v>533</v>
      </c>
      <c r="B62" s="189">
        <v>0</v>
      </c>
    </row>
    <row r="63" ht="18.75" customHeight="1" spans="1:2">
      <c r="A63" s="120" t="s">
        <v>534</v>
      </c>
      <c r="B63" s="189">
        <v>0</v>
      </c>
    </row>
    <row r="64" ht="53.45" customHeight="1" spans="1:2">
      <c r="A64" s="192" t="s">
        <v>535</v>
      </c>
      <c r="B64" s="192"/>
    </row>
  </sheetData>
  <mergeCells count="2">
    <mergeCell ref="A2:B2"/>
    <mergeCell ref="A64:B64"/>
  </mergeCells>
  <pageMargins left="0.708661417322835" right="0.708661417322835" top="0.748031496062992" bottom="0.748031496062992" header="0.31496062992126" footer="0.31496062992126"/>
  <pageSetup paperSize="9" scale="94"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2"/>
    <pageSetUpPr fitToPage="1"/>
  </sheetPr>
  <dimension ref="A1:E17"/>
  <sheetViews>
    <sheetView workbookViewId="0">
      <selection activeCell="A2" sqref="A2:E2"/>
    </sheetView>
  </sheetViews>
  <sheetFormatPr defaultColWidth="9" defaultRowHeight="14.25" outlineLevelCol="4"/>
  <cols>
    <col min="1" max="1" width="19.875" style="178" customWidth="1"/>
    <col min="2" max="2" width="17.25" style="178" customWidth="1"/>
    <col min="3" max="3" width="14.125" style="178" customWidth="1"/>
    <col min="4" max="4" width="17.375" style="178" customWidth="1"/>
    <col min="5" max="5" width="15" style="178" customWidth="1"/>
    <col min="6" max="16384" width="9" style="178"/>
  </cols>
  <sheetData>
    <row r="1" s="21" customFormat="1" spans="1:1">
      <c r="A1" s="21" t="s">
        <v>536</v>
      </c>
    </row>
    <row r="2" ht="54.75" customHeight="1" spans="1:5">
      <c r="A2" s="179" t="s">
        <v>537</v>
      </c>
      <c r="B2" s="179"/>
      <c r="C2" s="179"/>
      <c r="D2" s="179"/>
      <c r="E2" s="179"/>
    </row>
    <row r="3" ht="21" customHeight="1" spans="1:5">
      <c r="A3" s="180"/>
      <c r="B3" s="180"/>
      <c r="C3" s="180"/>
      <c r="D3" s="180"/>
      <c r="E3" s="181" t="s">
        <v>63</v>
      </c>
    </row>
    <row r="4" ht="24" customHeight="1" spans="1:5">
      <c r="A4" s="182" t="s">
        <v>538</v>
      </c>
      <c r="B4" s="182" t="s">
        <v>539</v>
      </c>
      <c r="C4" s="182" t="s">
        <v>540</v>
      </c>
      <c r="D4" s="182" t="s">
        <v>541</v>
      </c>
      <c r="E4" s="182" t="s">
        <v>542</v>
      </c>
    </row>
    <row r="5" ht="24" customHeight="1" spans="1:5">
      <c r="A5" s="183" t="s">
        <v>543</v>
      </c>
      <c r="B5" s="183">
        <v>0</v>
      </c>
      <c r="C5" s="183">
        <v>0</v>
      </c>
      <c r="D5" s="183">
        <v>0</v>
      </c>
      <c r="E5" s="183">
        <v>0</v>
      </c>
    </row>
    <row r="6" ht="24" customHeight="1" spans="1:5">
      <c r="A6" s="183" t="s">
        <v>543</v>
      </c>
      <c r="B6" s="183">
        <v>0</v>
      </c>
      <c r="C6" s="183">
        <v>0</v>
      </c>
      <c r="D6" s="183">
        <v>0</v>
      </c>
      <c r="E6" s="183">
        <v>0</v>
      </c>
    </row>
    <row r="7" ht="24" customHeight="1" spans="1:5">
      <c r="A7" s="183" t="s">
        <v>543</v>
      </c>
      <c r="B7" s="183">
        <v>0</v>
      </c>
      <c r="C7" s="183">
        <v>0</v>
      </c>
      <c r="D7" s="183">
        <v>0</v>
      </c>
      <c r="E7" s="183">
        <v>0</v>
      </c>
    </row>
    <row r="8" ht="24" customHeight="1" spans="1:5">
      <c r="A8" s="183" t="s">
        <v>543</v>
      </c>
      <c r="B8" s="183">
        <v>0</v>
      </c>
      <c r="C8" s="183">
        <v>0</v>
      </c>
      <c r="D8" s="183">
        <v>0</v>
      </c>
      <c r="E8" s="183">
        <v>0</v>
      </c>
    </row>
    <row r="9" ht="24" customHeight="1" spans="1:5">
      <c r="A9" s="183" t="s">
        <v>543</v>
      </c>
      <c r="B9" s="183">
        <v>0</v>
      </c>
      <c r="C9" s="183">
        <v>0</v>
      </c>
      <c r="D9" s="183">
        <v>0</v>
      </c>
      <c r="E9" s="183">
        <v>0</v>
      </c>
    </row>
    <row r="10" ht="24" customHeight="1" spans="1:5">
      <c r="A10" s="183" t="s">
        <v>543</v>
      </c>
      <c r="B10" s="183">
        <v>0</v>
      </c>
      <c r="C10" s="183">
        <v>0</v>
      </c>
      <c r="D10" s="183">
        <v>0</v>
      </c>
      <c r="E10" s="183">
        <v>0</v>
      </c>
    </row>
    <row r="11" ht="24" customHeight="1" spans="1:5">
      <c r="A11" s="183" t="s">
        <v>543</v>
      </c>
      <c r="B11" s="183">
        <v>0</v>
      </c>
      <c r="C11" s="183">
        <v>0</v>
      </c>
      <c r="D11" s="183">
        <v>0</v>
      </c>
      <c r="E11" s="183">
        <v>0</v>
      </c>
    </row>
    <row r="12" ht="24" customHeight="1" spans="1:5">
      <c r="A12" s="183" t="s">
        <v>543</v>
      </c>
      <c r="B12" s="183">
        <v>0</v>
      </c>
      <c r="C12" s="183">
        <v>0</v>
      </c>
      <c r="D12" s="183">
        <v>0</v>
      </c>
      <c r="E12" s="183">
        <v>0</v>
      </c>
    </row>
    <row r="13" ht="24" customHeight="1" spans="1:5">
      <c r="A13" s="183" t="s">
        <v>543</v>
      </c>
      <c r="B13" s="183">
        <v>0</v>
      </c>
      <c r="C13" s="183">
        <v>0</v>
      </c>
      <c r="D13" s="183">
        <v>0</v>
      </c>
      <c r="E13" s="183">
        <v>0</v>
      </c>
    </row>
    <row r="14" ht="24" customHeight="1" spans="1:5">
      <c r="A14" s="183" t="s">
        <v>543</v>
      </c>
      <c r="B14" s="183">
        <v>0</v>
      </c>
      <c r="C14" s="183">
        <v>0</v>
      </c>
      <c r="D14" s="183">
        <v>0</v>
      </c>
      <c r="E14" s="183">
        <v>0</v>
      </c>
    </row>
    <row r="15" ht="24" customHeight="1" spans="1:5">
      <c r="A15" s="183" t="s">
        <v>544</v>
      </c>
      <c r="B15" s="183">
        <v>0</v>
      </c>
      <c r="C15" s="183">
        <v>0</v>
      </c>
      <c r="D15" s="183">
        <v>0</v>
      </c>
      <c r="E15" s="183">
        <v>0</v>
      </c>
    </row>
    <row r="16" ht="24" customHeight="1" spans="1:5">
      <c r="A16" s="182" t="s">
        <v>434</v>
      </c>
      <c r="B16" s="183">
        <v>0</v>
      </c>
      <c r="C16" s="183">
        <v>0</v>
      </c>
      <c r="D16" s="183">
        <v>0</v>
      </c>
      <c r="E16" s="183">
        <v>0</v>
      </c>
    </row>
    <row r="17" ht="48.75" customHeight="1" spans="1:5">
      <c r="A17" s="184"/>
      <c r="B17" s="184"/>
      <c r="C17" s="185"/>
      <c r="D17" s="185"/>
      <c r="E17" s="185"/>
    </row>
  </sheetData>
  <mergeCells count="2">
    <mergeCell ref="A2:E2"/>
    <mergeCell ref="A17:E17"/>
  </mergeCells>
  <printOptions horizontalCentered="1"/>
  <pageMargins left="0.511811023622047" right="0.590551181102362" top="0.748031496062992" bottom="0.748031496062992" header="0.31496062992126" footer="0.31496062992126"/>
  <pageSetup paperSize="9" firstPageNumber="25" orientation="portrait" useFirstPageNumber="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28</vt:i4>
      </vt:variant>
    </vt:vector>
  </HeadingPairs>
  <TitlesOfParts>
    <vt:vector size="28" baseType="lpstr">
      <vt:lpstr>封面</vt:lpstr>
      <vt:lpstr>附表1-1</vt:lpstr>
      <vt:lpstr>附表1-2</vt:lpstr>
      <vt:lpstr>附表1-3</vt:lpstr>
      <vt:lpstr>附表1-4</vt:lpstr>
      <vt:lpstr>附表1-5</vt:lpstr>
      <vt:lpstr>附表1-6</vt:lpstr>
      <vt:lpstr>附表1-7</vt:lpstr>
      <vt:lpstr>附表1-8</vt:lpstr>
      <vt:lpstr>附表1-9</vt:lpstr>
      <vt:lpstr>附表1-10</vt:lpstr>
      <vt:lpstr>附表1-11</vt:lpstr>
      <vt:lpstr>附表1-12</vt:lpstr>
      <vt:lpstr>附表1-13</vt:lpstr>
      <vt:lpstr>附表1-14</vt:lpstr>
      <vt:lpstr>附表1-15</vt:lpstr>
      <vt:lpstr>附表1-16</vt:lpstr>
      <vt:lpstr>附表1-17</vt:lpstr>
      <vt:lpstr>附表1-18</vt:lpstr>
      <vt:lpstr>附表1-19</vt:lpstr>
      <vt:lpstr>附表1-20</vt:lpstr>
      <vt:lpstr>附表1-21</vt:lpstr>
      <vt:lpstr>附表1-22</vt:lpstr>
      <vt:lpstr>附表1-23</vt:lpstr>
      <vt:lpstr>附表5-1</vt:lpstr>
      <vt:lpstr>附表5-2</vt:lpstr>
      <vt:lpstr>附表5-3</vt:lpstr>
      <vt:lpstr>附表5-4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预算处/俞元鹉</dc:creator>
  <cp:lastModifiedBy>赖炜鑫</cp:lastModifiedBy>
  <dcterms:created xsi:type="dcterms:W3CDTF">2008-01-10T09:59:00Z</dcterms:created>
  <cp:lastPrinted>2021-02-07T08:41:00Z</cp:lastPrinted>
  <dcterms:modified xsi:type="dcterms:W3CDTF">2024-12-04T03:45:11Z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2052-12.1.0.19302</vt:lpwstr>
  </property>
  <property fmtid="{D5CDD505-2E9C-101B-9397-08002B2CF9AE}" pid="3" name="ICV">
    <vt:lpwstr>B0BE83E6431C46F0A404025F2AD4F472_12</vt:lpwstr>
  </property>
</Properties>
</file>